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28800" windowHeight="11700"/>
  </bookViews>
  <sheets>
    <sheet name="Wykaz ppg" sheetId="2" r:id="rId1"/>
  </sheets>
  <calcPr calcId="145621"/>
</workbook>
</file>

<file path=xl/calcChain.xml><?xml version="1.0" encoding="utf-8"?>
<calcChain xmlns="http://schemas.openxmlformats.org/spreadsheetml/2006/main">
  <c r="BJ21" i="2" l="1"/>
  <c r="BJ24" i="2" s="1"/>
  <c r="BJ25" i="2" s="1"/>
  <c r="BK25" i="2" s="1"/>
  <c r="BJ19" i="2"/>
  <c r="BK19" i="2" s="1"/>
  <c r="BJ18" i="2"/>
  <c r="BK18" i="2" s="1"/>
  <c r="BJ17" i="2"/>
  <c r="BJ20" i="2" s="1"/>
  <c r="BK20" i="2" s="1"/>
  <c r="BH16" i="2"/>
  <c r="BI16" i="2" s="1"/>
  <c r="BJ14" i="2"/>
  <c r="BJ23" i="2" s="1"/>
  <c r="BK23" i="2" s="1"/>
  <c r="BJ15" i="2"/>
  <c r="BK15" i="2" s="1"/>
  <c r="BK17" i="2" l="1"/>
  <c r="BK14" i="2"/>
  <c r="BJ22" i="2"/>
  <c r="BK22" i="2" s="1"/>
  <c r="BK24" i="2"/>
  <c r="BK21" i="2"/>
  <c r="BC24" i="2" l="1"/>
  <c r="BD24" i="2"/>
  <c r="BD18" i="2"/>
  <c r="BD17" i="2"/>
  <c r="BD15" i="2"/>
  <c r="BD14" i="2"/>
  <c r="BC16" i="2"/>
  <c r="BM24" i="2"/>
  <c r="AS18" i="2" l="1"/>
  <c r="BB18" i="2" s="1"/>
  <c r="BF18" i="2" s="1"/>
  <c r="BC18" i="2"/>
  <c r="BM18" i="2"/>
  <c r="AS19" i="2"/>
  <c r="BB19" i="2" s="1"/>
  <c r="BC19" i="2"/>
  <c r="BD19" i="2"/>
  <c r="BM19" i="2"/>
  <c r="AS20" i="2"/>
  <c r="BA20" i="2" s="1"/>
  <c r="BC20" i="2"/>
  <c r="BD20" i="2"/>
  <c r="BM20" i="2"/>
  <c r="AS21" i="2"/>
  <c r="AT21" i="2" s="1"/>
  <c r="BO21" i="2" s="1"/>
  <c r="BC21" i="2"/>
  <c r="BD21" i="2"/>
  <c r="BM21" i="2"/>
  <c r="AS22" i="2"/>
  <c r="BA22" i="2" s="1"/>
  <c r="BB22" i="2"/>
  <c r="BC22" i="2"/>
  <c r="BD22" i="2"/>
  <c r="BM22" i="2"/>
  <c r="AS23" i="2"/>
  <c r="AT23" i="2" s="1"/>
  <c r="BC23" i="2"/>
  <c r="BD23" i="2"/>
  <c r="BM23" i="2"/>
  <c r="AS24" i="2"/>
  <c r="AS25" i="2"/>
  <c r="BB25" i="2" s="1"/>
  <c r="BC25" i="2"/>
  <c r="BD25" i="2"/>
  <c r="BM25" i="2"/>
  <c r="BB24" i="2" l="1"/>
  <c r="BF24" i="2" s="1"/>
  <c r="BA24" i="2"/>
  <c r="AT22" i="2"/>
  <c r="BO22" i="2" s="1"/>
  <c r="BF22" i="2"/>
  <c r="BF19" i="2"/>
  <c r="BE20" i="2"/>
  <c r="BA25" i="2"/>
  <c r="BE25" i="2" s="1"/>
  <c r="BG25" i="2" s="1"/>
  <c r="BP25" i="2" s="1"/>
  <c r="AT25" i="2"/>
  <c r="BO25" i="2" s="1"/>
  <c r="AT24" i="2"/>
  <c r="BO24" i="2" s="1"/>
  <c r="AT20" i="2"/>
  <c r="BA19" i="2"/>
  <c r="BE19" i="2" s="1"/>
  <c r="BA18" i="2"/>
  <c r="BE18" i="2" s="1"/>
  <c r="BG18" i="2" s="1"/>
  <c r="BP18" i="2" s="1"/>
  <c r="BO20" i="2"/>
  <c r="BF25" i="2"/>
  <c r="BO23" i="2"/>
  <c r="BE22" i="2"/>
  <c r="BB20" i="2"/>
  <c r="BF20" i="2" s="1"/>
  <c r="BB23" i="2"/>
  <c r="BF23" i="2" s="1"/>
  <c r="BB21" i="2"/>
  <c r="BF21" i="2" s="1"/>
  <c r="AT19" i="2"/>
  <c r="BO19" i="2" s="1"/>
  <c r="AT18" i="2"/>
  <c r="BO18" i="2" s="1"/>
  <c r="BA23" i="2"/>
  <c r="BE23" i="2" s="1"/>
  <c r="BA21" i="2"/>
  <c r="BE21" i="2" s="1"/>
  <c r="BD16" i="2"/>
  <c r="BC17" i="2"/>
  <c r="BC15" i="2"/>
  <c r="BM16" i="2"/>
  <c r="BM15" i="2"/>
  <c r="BM17" i="2"/>
  <c r="BG22" i="2" l="1"/>
  <c r="BP22" i="2" s="1"/>
  <c r="BQ22" i="2" s="1"/>
  <c r="BR22" i="2" s="1"/>
  <c r="BG20" i="2"/>
  <c r="BP20" i="2" s="1"/>
  <c r="BQ20" i="2" s="1"/>
  <c r="BR20" i="2" s="1"/>
  <c r="BG19" i="2"/>
  <c r="BP19" i="2" s="1"/>
  <c r="BQ19" i="2" s="1"/>
  <c r="BR19" i="2" s="1"/>
  <c r="BQ25" i="2"/>
  <c r="BR25" i="2" s="1"/>
  <c r="BG21" i="2"/>
  <c r="BP21" i="2" s="1"/>
  <c r="BQ18" i="2"/>
  <c r="BR18" i="2" s="1"/>
  <c r="BG23" i="2"/>
  <c r="BP23" i="2" s="1"/>
  <c r="BQ21" i="2" l="1"/>
  <c r="BR21" i="2" s="1"/>
  <c r="BQ23" i="2"/>
  <c r="BR23" i="2" s="1"/>
  <c r="AS17" i="2"/>
  <c r="AS16" i="2"/>
  <c r="AT16" i="2" s="1"/>
  <c r="AS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BB15" i="2" l="1"/>
  <c r="BA15" i="2"/>
  <c r="AT15" i="2"/>
  <c r="BB16" i="2"/>
  <c r="BA16" i="2"/>
  <c r="BB17" i="2"/>
  <c r="BA17" i="2"/>
  <c r="AT17" i="2"/>
  <c r="BC14" i="2"/>
  <c r="BM14" i="2" l="1"/>
  <c r="AS14" i="2" l="1"/>
  <c r="AT14" i="2" s="1"/>
  <c r="AT26" i="2" l="1"/>
  <c r="BB14" i="2"/>
  <c r="BF14" i="2" s="1"/>
  <c r="BA14" i="2"/>
  <c r="BE14" i="2" s="1"/>
  <c r="AS26" i="2" l="1"/>
  <c r="BG14" i="2"/>
  <c r="BE15" i="2"/>
  <c r="BF15" i="2"/>
  <c r="BE16" i="2"/>
  <c r="BG15" i="2" l="1"/>
  <c r="BO17" i="2" l="1"/>
  <c r="BO16" i="2"/>
  <c r="BO14" i="2" l="1"/>
  <c r="BP14" i="2" s="1"/>
  <c r="BO15" i="2"/>
  <c r="BP15" i="2" s="1"/>
  <c r="BQ15" i="2" l="1"/>
  <c r="BQ14" i="2"/>
  <c r="BR14" i="2" l="1"/>
  <c r="BR15" i="2" l="1"/>
  <c r="BF17" i="2" l="1"/>
  <c r="BE17" i="2"/>
  <c r="BF16" i="2"/>
  <c r="BG16" i="2" s="1"/>
  <c r="BP16" i="2" s="1"/>
  <c r="BG17" i="2" l="1"/>
  <c r="BP17" i="2" s="1"/>
  <c r="BQ16" i="2" l="1"/>
  <c r="BR16" i="2" s="1"/>
  <c r="BQ17" i="2"/>
  <c r="BR17" i="2" s="1"/>
  <c r="BE24" i="2" l="1"/>
  <c r="BG24" i="2" s="1"/>
  <c r="BP24" i="2" s="1"/>
  <c r="BP26" i="2" l="1"/>
  <c r="C7" i="2" l="1"/>
  <c r="BQ24" i="2"/>
  <c r="BR24" i="2" l="1"/>
  <c r="BQ26" i="2"/>
  <c r="BR26" i="2" l="1"/>
  <c r="C9" i="2" s="1"/>
  <c r="C8" i="2"/>
</calcChain>
</file>

<file path=xl/sharedStrings.xml><?xml version="1.0" encoding="utf-8"?>
<sst xmlns="http://schemas.openxmlformats.org/spreadsheetml/2006/main" count="468" uniqueCount="168">
  <si>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</si>
  <si>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</si>
  <si>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</si>
  <si>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</si>
  <si>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</si>
  <si>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</si>
  <si>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</si>
  <si>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</si>
  <si>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</si>
  <si>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</si>
  <si>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</si>
  <si>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</si>
  <si>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</si>
  <si>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</si>
  <si>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</si>
  <si>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</si>
  <si>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</si>
  <si>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</si>
  <si>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</si>
  <si>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</si>
  <si>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</si>
  <si>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</si>
  <si>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</si>
  <si>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</si>
  <si>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</si>
  <si>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</si>
  <si>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</si>
  <si>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</si>
  <si>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</si>
  <si>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PSG</t>
  </si>
  <si>
    <t>Wartość netto</t>
  </si>
  <si>
    <t>Wartość brutto</t>
  </si>
  <si>
    <t>VAT</t>
  </si>
  <si>
    <t>Wartość opłaty dystrybucyjnej stałej</t>
  </si>
  <si>
    <t>Cena jednostkowa opłaty dystrybucyjnej zmiennej netto [zł/kWh]</t>
  </si>
  <si>
    <t>Cena jednostkowa opłaty dystrybucyjnej stałej netto [zł/mc]</t>
  </si>
  <si>
    <t>Wartość opłaty dystrybucyjnej zmiennej</t>
  </si>
  <si>
    <t>Szkolna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</si>
  <si>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</si>
  <si>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</si>
  <si>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</si>
  <si>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</si>
  <si>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</si>
  <si>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</si>
  <si>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</si>
  <si>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</si>
  <si>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</si>
  <si>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</si>
  <si>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</si>
  <si>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</si>
  <si>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</si>
  <si>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</si>
  <si>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</si>
  <si>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</si>
  <si>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</si>
  <si>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Cena jednostkowa paliwa gazowego [zł/kWh]</t>
  </si>
  <si>
    <t>W-5.1</t>
  </si>
  <si>
    <t>W-3.6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</si>
  <si>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</si>
  <si>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</si>
  <si>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</si>
  <si>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</si>
  <si>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</si>
  <si>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</si>
  <si>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W-2.1</t>
  </si>
  <si>
    <t>W-4</t>
  </si>
  <si>
    <t>Cena jednostkowa paliwa netto w obiekcie niechronionym  [zł/kWh]</t>
  </si>
  <si>
    <t>Cena jednostkowa paliwa netto w obiekcie chronionym  [zł/kWh]</t>
  </si>
  <si>
    <t>kompleksowa</t>
  </si>
  <si>
    <t>01.01.2023</t>
  </si>
  <si>
    <t>Cena jednostkowa paliwa gazowego dla obiektów objętych ochroną w grupach taryfowych W-5 i wyżej [zł/kWh]</t>
  </si>
  <si>
    <t>Cena jednostkowa paliwa gazowego dla obiektów objętych ochroną w grupach taryfowych W-1.1 do W-4 [zł/kWh]</t>
  </si>
  <si>
    <t>2</t>
  </si>
  <si>
    <t>0</t>
  </si>
  <si>
    <t>3</t>
  </si>
  <si>
    <t>Szacowane zużycie paliwa gazowego w okresie trwania umowy  [kWh]</t>
  </si>
  <si>
    <t>1</t>
  </si>
  <si>
    <t>W-1.1</t>
  </si>
  <si>
    <t xml:space="preserve">PGNIG  Obrót Detaliczny sp. z o.o. </t>
  </si>
  <si>
    <t>Gmina Konopiska</t>
  </si>
  <si>
    <t>42-274</t>
  </si>
  <si>
    <t>Konopiska</t>
  </si>
  <si>
    <t>Lipowa</t>
  </si>
  <si>
    <t>5</t>
  </si>
  <si>
    <t>5732792374</t>
  </si>
  <si>
    <t>Zespół Szkolno-Przedszkolny im. M. Kopernika</t>
  </si>
  <si>
    <t>Hutki</t>
  </si>
  <si>
    <t>161</t>
  </si>
  <si>
    <t>Zespół Szkolno-Przedszkolny w Rększowicach</t>
  </si>
  <si>
    <t>Rększowice</t>
  </si>
  <si>
    <t>78</t>
  </si>
  <si>
    <t>Szkoła Podstawowa im. Henryka Sienkiewicza w Konopiskach</t>
  </si>
  <si>
    <t>Sportowa</t>
  </si>
  <si>
    <t>7</t>
  </si>
  <si>
    <t>Gminne Centrum Kultury i Rekreacji</t>
  </si>
  <si>
    <t>60</t>
  </si>
  <si>
    <t>Gminne Centrum Kultury i Sportu w Konopiskach</t>
  </si>
  <si>
    <t>Zespół Szkolno-Przedszkolny im. Jana Kochanowskiego</t>
  </si>
  <si>
    <t>Aleksandria</t>
  </si>
  <si>
    <t>Gościnna</t>
  </si>
  <si>
    <t>130</t>
  </si>
  <si>
    <t>8018590365500007424781</t>
  </si>
  <si>
    <t>1091638</t>
  </si>
  <si>
    <t>Kopalnia</t>
  </si>
  <si>
    <t>8018590365500019088087</t>
  </si>
  <si>
    <t>91486</t>
  </si>
  <si>
    <t>8018590365500007689593</t>
  </si>
  <si>
    <t>21852409</t>
  </si>
  <si>
    <t>Łaziec</t>
  </si>
  <si>
    <t>dz. 44</t>
  </si>
  <si>
    <t>8018590365500019305603</t>
  </si>
  <si>
    <t>27483976</t>
  </si>
  <si>
    <t>Wygoda</t>
  </si>
  <si>
    <t>17</t>
  </si>
  <si>
    <t>8018590365500013278002</t>
  </si>
  <si>
    <t>457091</t>
  </si>
  <si>
    <t>8018590365500007482385</t>
  </si>
  <si>
    <t>161053</t>
  </si>
  <si>
    <t>8018590365500007473253</t>
  </si>
  <si>
    <t>232101</t>
  </si>
  <si>
    <t>8018590365500000045358</t>
  </si>
  <si>
    <t>150754</t>
  </si>
  <si>
    <t>GCKiS w Konopiskach - Świetlica Kopalnia</t>
  </si>
  <si>
    <t>Klonowa</t>
  </si>
  <si>
    <t>8018590365500013996302</t>
  </si>
  <si>
    <t>00447041</t>
  </si>
  <si>
    <t>GCKiS w Konopiskach - Budynek Administracyjny</t>
  </si>
  <si>
    <t>8018590365500007130637</t>
  </si>
  <si>
    <t>00612817</t>
  </si>
  <si>
    <t>GCKiS w Konopiskach - Hala Sportowa</t>
  </si>
  <si>
    <t>7A</t>
  </si>
  <si>
    <t>8018590365500006059878</t>
  </si>
  <si>
    <t>8018590365500031097012</t>
  </si>
  <si>
    <t>8360</t>
  </si>
  <si>
    <t>8359</t>
  </si>
  <si>
    <t>29881</t>
  </si>
  <si>
    <t>60425</t>
  </si>
  <si>
    <t>54009</t>
  </si>
  <si>
    <t>1500</t>
  </si>
  <si>
    <t>1400</t>
  </si>
  <si>
    <t>9742</t>
  </si>
  <si>
    <t>4785</t>
  </si>
  <si>
    <t>99704</t>
  </si>
  <si>
    <t>93267</t>
  </si>
  <si>
    <t>W-3.6_ZA</t>
  </si>
  <si>
    <t>W-4_ZA</t>
  </si>
  <si>
    <t>W-1.1_ZA</t>
  </si>
  <si>
    <t>W-2.1_ZA</t>
  </si>
  <si>
    <t>W-5.1_ZA</t>
  </si>
  <si>
    <t>0,0405</t>
  </si>
  <si>
    <t>0,5995</t>
  </si>
  <si>
    <t>5732833877</t>
  </si>
  <si>
    <t>Cena abonamentu /Grupa taryfowa</t>
  </si>
  <si>
    <t>dla obiektów niechronionych [zł/mc]</t>
  </si>
  <si>
    <t>dla obiektów chronionych  [zł/mc]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</si>
  <si>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</si>
  <si>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</si>
  <si>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</si>
  <si>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</si>
  <si>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</si>
  <si>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</si>
  <si>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</si>
  <si>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VAT [0 %]</t>
  </si>
  <si>
    <t>Szacowane zuzycie 2023 r. na podatawie danych z 2021 r.</t>
  </si>
  <si>
    <t>Dane techniczno - ekonomiczne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</si>
  <si>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C4, C5 i C6  należy wpisać cenę jednostkową za 1 kWh zachowując format ceny.
W komórkach E5 do I5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 do I6  należy wpisać cenę abonamentu w zł/mc dla obiektów niechronionych.</t>
    </r>
  </si>
  <si>
    <t>…………………………….</t>
  </si>
  <si>
    <t>………………..2022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</si>
</sst>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8" borderId="1" xfId="0" applyFont="1" applyFill="1" applyBorder="1"/>
    <xf numFmtId="165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5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/>
    <xf numFmtId="0" fontId="8" fillId="0" borderId="1" xfId="0" applyFont="1" applyFill="1" applyBorder="1"/>
    <xf numFmtId="165" fontId="6" fillId="0" borderId="1" xfId="0" applyNumberFormat="1" applyFont="1" applyFill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10" fillId="0" borderId="0" xfId="0" applyFont="1" applyBorder="1" applyAlignment="1">
      <alignment horizontal="center"/>
    </xf>
    <xf numFmtId="44" fontId="10" fillId="0" borderId="0" xfId="0" applyNumberFormat="1" applyFont="1" applyBorder="1"/>
    <xf numFmtId="44" fontId="6" fillId="0" borderId="0" xfId="0" applyNumberFormat="1" applyFont="1"/>
    <xf numFmtId="0" fontId="6" fillId="7" borderId="1" xfId="0" applyFont="1" applyFill="1" applyBorder="1"/>
    <xf numFmtId="0" fontId="6" fillId="7" borderId="0" xfId="0" applyFont="1" applyFill="1"/>
    <xf numFmtId="0" fontId="6" fillId="7" borderId="1" xfId="0" applyFont="1" applyFill="1" applyBorder="1" applyAlignment="1"/>
    <xf numFmtId="0" fontId="7" fillId="7" borderId="1" xfId="0" applyFont="1" applyFill="1" applyBorder="1"/>
    <xf numFmtId="44" fontId="8" fillId="7" borderId="1" xfId="5" applyFont="1" applyFill="1" applyBorder="1"/>
    <xf numFmtId="44" fontId="6" fillId="7" borderId="1" xfId="5" applyFont="1" applyFill="1" applyBorder="1"/>
    <xf numFmtId="44" fontId="6" fillId="7" borderId="1" xfId="0" applyNumberFormat="1" applyFont="1" applyFill="1" applyBorder="1"/>
    <xf numFmtId="0" fontId="8" fillId="7" borderId="1" xfId="0" applyFont="1" applyFill="1" applyBorder="1"/>
    <xf numFmtId="165" fontId="6" fillId="9" borderId="1" xfId="0" applyNumberFormat="1" applyFont="1" applyFill="1" applyBorder="1"/>
    <xf numFmtId="0" fontId="6" fillId="9" borderId="1" xfId="0" applyFont="1" applyFill="1" applyBorder="1" applyAlignment="1">
      <alignment wrapText="1"/>
    </xf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7" borderId="1" xfId="0" applyNumberFormat="1" applyFont="1" applyFill="1" applyBorder="1"/>
    <xf numFmtId="0" fontId="6" fillId="9" borderId="1" xfId="0" applyFont="1" applyFill="1" applyBorder="1"/>
    <xf numFmtId="0" fontId="6" fillId="9" borderId="1" xfId="0" applyFont="1" applyFill="1" applyBorder="1" applyAlignment="1"/>
    <xf numFmtId="0" fontId="7" fillId="9" borderId="1" xfId="0" applyFont="1" applyFill="1" applyBorder="1"/>
    <xf numFmtId="44" fontId="8" fillId="9" borderId="1" xfId="5" applyFont="1" applyFill="1" applyBorder="1"/>
    <xf numFmtId="44" fontId="6" fillId="9" borderId="1" xfId="5" applyFont="1" applyFill="1" applyBorder="1"/>
    <xf numFmtId="44" fontId="6" fillId="9" borderId="1" xfId="0" applyNumberFormat="1" applyFont="1" applyFill="1" applyBorder="1"/>
    <xf numFmtId="0" fontId="6" fillId="9" borderId="0" xfId="0" applyFont="1" applyFill="1"/>
    <xf numFmtId="0" fontId="7" fillId="0" borderId="1" xfId="0" applyFont="1" applyFill="1" applyBorder="1"/>
    <xf numFmtId="49" fontId="6" fillId="9" borderId="1" xfId="0" applyNumberFormat="1" applyFont="1" applyFill="1" applyBorder="1"/>
    <xf numFmtId="49" fontId="6" fillId="9" borderId="1" xfId="0" applyNumberFormat="1" applyFont="1" applyFill="1" applyBorder="1" applyAlignment="1">
      <alignment horizontal="right"/>
    </xf>
    <xf numFmtId="0" fontId="6" fillId="9" borderId="1" xfId="0" applyFont="1" applyFill="1" applyBorder="1" applyAlignment="1">
      <alignment horizontal="right"/>
    </xf>
    <xf numFmtId="165" fontId="8" fillId="9" borderId="1" xfId="0" applyNumberFormat="1" applyFont="1" applyFill="1" applyBorder="1"/>
    <xf numFmtId="0" fontId="8" fillId="9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44" fontId="6" fillId="6" borderId="1" xfId="5" applyFont="1" applyFill="1" applyBorder="1" applyAlignment="1">
      <alignment horizontal="center" wrapText="1"/>
    </xf>
    <xf numFmtId="44" fontId="6" fillId="8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44" fontId="6" fillId="7" borderId="1" xfId="5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7"/>
  <sheetViews>
    <sheetView tabSelected="1" zoomScale="85" zoomScaleNormal="85" workbookViewId="0">
      <selection activeCell="C3" sqref="C3"/>
    </sheetView>
  </sheetViews>
  <sheetFormatPr defaultColWidth="9" defaultRowHeight="12.75"/>
  <cols>
    <col min="1" max="1" width="3" style="1" customWidth="1"/>
    <col min="2" max="2" width="50.25" style="1" customWidth="1"/>
    <col min="3" max="3" width="12.875" style="1" customWidth="1"/>
    <col min="4" max="4" width="12.25" style="1" customWidth="1"/>
    <col min="5" max="6" width="9" style="1"/>
    <col min="7" max="7" width="10.75" style="3" customWidth="1"/>
    <col min="8" max="8" width="9.125" style="1" customWidth="1"/>
    <col min="9" max="9" width="10.875" style="1" customWidth="1"/>
    <col min="10" max="10" width="40" style="1" customWidth="1"/>
    <col min="11" max="13" width="9" style="1"/>
    <col min="14" max="14" width="12.25" style="1" customWidth="1"/>
    <col min="15" max="15" width="5.25" style="3" customWidth="1"/>
    <col min="16" max="16" width="4.625" style="1" customWidth="1"/>
    <col min="17" max="17" width="23.5" style="1" customWidth="1"/>
    <col min="18" max="18" width="5.5" style="1" customWidth="1"/>
    <col min="19" max="20" width="7.875" style="1" customWidth="1"/>
    <col min="21" max="21" width="12.375" style="1" customWidth="1"/>
    <col min="22" max="22" width="11" style="1" customWidth="1"/>
    <col min="23" max="23" width="12.75" style="1" customWidth="1"/>
    <col min="24" max="24" width="22.625" style="1" customWidth="1"/>
    <col min="25" max="25" width="6" style="1" customWidth="1"/>
    <col min="26" max="28" width="9" style="1"/>
    <col min="29" max="29" width="5.375" style="3" customWidth="1"/>
    <col min="30" max="30" width="5.75" style="1" customWidth="1"/>
    <col min="31" max="31" width="25.375" style="1" customWidth="1"/>
    <col min="32" max="32" width="14.125" style="1" customWidth="1"/>
    <col min="33" max="41" width="9" style="1"/>
    <col min="42" max="42" width="11" style="1" customWidth="1"/>
    <col min="43" max="46" width="9" style="1"/>
    <col min="47" max="47" width="7.625" style="1" customWidth="1"/>
    <col min="48" max="50" width="9" style="1"/>
    <col min="51" max="51" width="12.375" style="1" customWidth="1"/>
    <col min="52" max="54" width="9" style="1"/>
    <col min="55" max="55" width="11.375" style="1" customWidth="1"/>
    <col min="56" max="56" width="9" style="1"/>
    <col min="57" max="57" width="12.25" style="1" customWidth="1"/>
    <col min="58" max="58" width="12.5" style="1" customWidth="1"/>
    <col min="59" max="59" width="11.875" style="1" customWidth="1"/>
    <col min="60" max="63" width="9.75" style="1" customWidth="1"/>
    <col min="64" max="64" width="11.25" style="1" customWidth="1"/>
    <col min="65" max="65" width="12.125" style="1" customWidth="1"/>
    <col min="66" max="66" width="10.125" style="1" customWidth="1"/>
    <col min="67" max="67" width="10" style="1" customWidth="1"/>
    <col min="68" max="68" width="12.125" style="1" customWidth="1"/>
    <col min="69" max="69" width="10.875" style="1" customWidth="1"/>
    <col min="70" max="70" width="12.5" style="1" customWidth="1"/>
    <col min="71" max="119" width="9" style="39"/>
    <col min="120" max="16384" width="9" style="1"/>
  </cols>
  <sheetData>
    <row r="2" spans="1:119">
      <c r="B2" s="2" t="s">
        <v>52</v>
      </c>
      <c r="C2" s="2" t="s">
        <v>53</v>
      </c>
      <c r="D2" s="2" t="s">
        <v>54</v>
      </c>
      <c r="G2" s="1"/>
    </row>
    <row r="3" spans="1:119">
      <c r="B3" s="4" t="s">
        <v>166</v>
      </c>
      <c r="C3" s="4" t="s">
        <v>167</v>
      </c>
      <c r="D3" s="5"/>
      <c r="G3" s="1"/>
    </row>
    <row r="4" spans="1:119" ht="36" customHeight="1">
      <c r="B4" s="6" t="s">
        <v>55</v>
      </c>
      <c r="C4" s="7">
        <v>0</v>
      </c>
      <c r="D4" s="85" t="s">
        <v>152</v>
      </c>
      <c r="E4" s="8" t="s">
        <v>77</v>
      </c>
      <c r="F4" s="8" t="s">
        <v>64</v>
      </c>
      <c r="G4" s="8" t="s">
        <v>57</v>
      </c>
      <c r="H4" s="8" t="s">
        <v>65</v>
      </c>
      <c r="I4" s="8" t="s">
        <v>56</v>
      </c>
      <c r="J4" s="65"/>
      <c r="K4" s="65"/>
      <c r="L4" s="65"/>
      <c r="M4" s="65"/>
      <c r="N4" s="65"/>
    </row>
    <row r="5" spans="1:119" ht="36" customHeight="1">
      <c r="B5" s="64" t="s">
        <v>71</v>
      </c>
      <c r="C5" s="63">
        <v>0</v>
      </c>
      <c r="D5" s="86" t="s">
        <v>153</v>
      </c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19" ht="36" customHeight="1">
      <c r="B6" s="9" t="s">
        <v>70</v>
      </c>
      <c r="C6" s="10">
        <v>0</v>
      </c>
      <c r="D6" s="88" t="s">
        <v>154</v>
      </c>
      <c r="E6" s="11"/>
      <c r="F6" s="11"/>
      <c r="G6" s="11"/>
      <c r="H6" s="11"/>
      <c r="I6" s="11"/>
    </row>
    <row r="7" spans="1:119">
      <c r="B7" s="13" t="s">
        <v>58</v>
      </c>
      <c r="C7" s="14">
        <f>BP26</f>
        <v>102383.81461</v>
      </c>
      <c r="G7" s="1"/>
    </row>
    <row r="8" spans="1:119">
      <c r="B8" s="15" t="s">
        <v>32</v>
      </c>
      <c r="C8" s="16">
        <f>BQ26</f>
        <v>0</v>
      </c>
      <c r="G8" s="1"/>
    </row>
    <row r="9" spans="1:119" ht="13.5" thickBot="1">
      <c r="B9" s="17" t="s">
        <v>59</v>
      </c>
      <c r="C9" s="18">
        <f>BR26</f>
        <v>102383.81461</v>
      </c>
      <c r="G9" s="1"/>
    </row>
    <row r="10" spans="1:119" ht="78" customHeight="1">
      <c r="B10" s="92" t="s">
        <v>165</v>
      </c>
      <c r="C10" s="93"/>
      <c r="D10" s="93"/>
      <c r="E10" s="93"/>
      <c r="F10" s="93"/>
      <c r="G10" s="93"/>
      <c r="H10" s="93"/>
      <c r="I10" s="93"/>
    </row>
    <row r="12" spans="1:119">
      <c r="A12" s="19"/>
      <c r="B12" s="95" t="s">
        <v>0</v>
      </c>
      <c r="C12" s="95"/>
      <c r="D12" s="95"/>
      <c r="E12" s="95"/>
      <c r="F12" s="95"/>
      <c r="G12" s="95"/>
      <c r="H12" s="95"/>
      <c r="I12" s="95"/>
      <c r="J12" s="94" t="s">
        <v>46</v>
      </c>
      <c r="K12" s="94"/>
      <c r="L12" s="94"/>
      <c r="M12" s="94"/>
      <c r="N12" s="94"/>
      <c r="O12" s="94"/>
      <c r="P12" s="94"/>
      <c r="Q12" s="95" t="s">
        <v>49</v>
      </c>
      <c r="R12" s="95"/>
      <c r="S12" s="95"/>
      <c r="T12" s="95"/>
      <c r="U12" s="95"/>
      <c r="V12" s="95"/>
      <c r="W12" s="95"/>
      <c r="X12" s="94" t="s">
        <v>50</v>
      </c>
      <c r="Y12" s="94"/>
      <c r="Z12" s="94"/>
      <c r="AA12" s="94"/>
      <c r="AB12" s="94"/>
      <c r="AC12" s="94"/>
      <c r="AD12" s="94"/>
      <c r="AE12" s="94"/>
      <c r="AF12" s="94"/>
      <c r="AG12" s="94" t="s">
        <v>163</v>
      </c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89" t="s">
        <v>164</v>
      </c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1"/>
    </row>
    <row r="13" spans="1:119" ht="127.5">
      <c r="A13" s="19" t="s">
        <v>28</v>
      </c>
      <c r="B13" s="20" t="s">
        <v>0</v>
      </c>
      <c r="C13" s="20" t="s">
        <v>1</v>
      </c>
      <c r="D13" s="20" t="s">
        <v>2</v>
      </c>
      <c r="E13" s="20" t="s">
        <v>3</v>
      </c>
      <c r="F13" s="20" t="s">
        <v>4</v>
      </c>
      <c r="G13" s="21" t="s">
        <v>5</v>
      </c>
      <c r="H13" s="22" t="s">
        <v>6</v>
      </c>
      <c r="I13" s="22" t="s">
        <v>25</v>
      </c>
      <c r="J13" s="23" t="s">
        <v>45</v>
      </c>
      <c r="K13" s="23" t="s">
        <v>1</v>
      </c>
      <c r="L13" s="23" t="s">
        <v>2</v>
      </c>
      <c r="M13" s="23" t="s">
        <v>3</v>
      </c>
      <c r="N13" s="23" t="s">
        <v>4</v>
      </c>
      <c r="O13" s="24" t="s">
        <v>5</v>
      </c>
      <c r="P13" s="25" t="s">
        <v>6</v>
      </c>
      <c r="Q13" s="26" t="s">
        <v>22</v>
      </c>
      <c r="R13" s="27" t="s">
        <v>23</v>
      </c>
      <c r="S13" s="27" t="s">
        <v>44</v>
      </c>
      <c r="T13" s="27" t="s">
        <v>47</v>
      </c>
      <c r="U13" s="26" t="s">
        <v>24</v>
      </c>
      <c r="V13" s="26" t="s">
        <v>38</v>
      </c>
      <c r="W13" s="26" t="s">
        <v>39</v>
      </c>
      <c r="X13" s="28" t="s">
        <v>7</v>
      </c>
      <c r="Y13" s="28" t="s">
        <v>1</v>
      </c>
      <c r="Z13" s="28" t="s">
        <v>2</v>
      </c>
      <c r="AA13" s="28" t="s">
        <v>3</v>
      </c>
      <c r="AB13" s="28" t="s">
        <v>4</v>
      </c>
      <c r="AC13" s="29" t="s">
        <v>5</v>
      </c>
      <c r="AD13" s="30" t="s">
        <v>6</v>
      </c>
      <c r="AE13" s="28" t="s">
        <v>26</v>
      </c>
      <c r="AF13" s="28" t="s">
        <v>40</v>
      </c>
      <c r="AG13" s="31" t="s">
        <v>10</v>
      </c>
      <c r="AH13" s="31" t="s">
        <v>11</v>
      </c>
      <c r="AI13" s="31" t="s">
        <v>21</v>
      </c>
      <c r="AJ13" s="31" t="s">
        <v>12</v>
      </c>
      <c r="AK13" s="31" t="s">
        <v>13</v>
      </c>
      <c r="AL13" s="31" t="s">
        <v>14</v>
      </c>
      <c r="AM13" s="31" t="s">
        <v>15</v>
      </c>
      <c r="AN13" s="31" t="s">
        <v>16</v>
      </c>
      <c r="AO13" s="31" t="s">
        <v>17</v>
      </c>
      <c r="AP13" s="31" t="s">
        <v>18</v>
      </c>
      <c r="AQ13" s="31" t="s">
        <v>19</v>
      </c>
      <c r="AR13" s="31" t="s">
        <v>20</v>
      </c>
      <c r="AS13" s="31" t="s">
        <v>41</v>
      </c>
      <c r="AT13" s="31" t="s">
        <v>75</v>
      </c>
      <c r="AU13" s="30" t="s">
        <v>8</v>
      </c>
      <c r="AV13" s="32" t="s">
        <v>9</v>
      </c>
      <c r="AW13" s="33" t="s">
        <v>42</v>
      </c>
      <c r="AX13" s="33" t="s">
        <v>51</v>
      </c>
      <c r="AY13" s="33" t="s">
        <v>60</v>
      </c>
      <c r="AZ13" s="33" t="s">
        <v>61</v>
      </c>
      <c r="BA13" s="34" t="s">
        <v>62</v>
      </c>
      <c r="BB13" s="34" t="s">
        <v>63</v>
      </c>
      <c r="BC13" s="35" t="s">
        <v>66</v>
      </c>
      <c r="BD13" s="35" t="s">
        <v>67</v>
      </c>
      <c r="BE13" s="36" t="s">
        <v>155</v>
      </c>
      <c r="BF13" s="36" t="s">
        <v>156</v>
      </c>
      <c r="BG13" s="36" t="s">
        <v>157</v>
      </c>
      <c r="BH13" s="35" t="s">
        <v>158</v>
      </c>
      <c r="BI13" s="36" t="s">
        <v>159</v>
      </c>
      <c r="BJ13" s="35" t="s">
        <v>160</v>
      </c>
      <c r="BK13" s="36" t="s">
        <v>161</v>
      </c>
      <c r="BL13" s="35" t="s">
        <v>35</v>
      </c>
      <c r="BM13" s="87" t="s">
        <v>33</v>
      </c>
      <c r="BN13" s="35" t="s">
        <v>34</v>
      </c>
      <c r="BO13" s="87" t="s">
        <v>36</v>
      </c>
      <c r="BP13" s="35" t="s">
        <v>30</v>
      </c>
      <c r="BQ13" s="37" t="s">
        <v>162</v>
      </c>
      <c r="BR13" s="38" t="s">
        <v>31</v>
      </c>
    </row>
    <row r="14" spans="1:119" s="74" customFormat="1" ht="13.5" customHeight="1">
      <c r="A14" s="68">
        <v>1</v>
      </c>
      <c r="B14" s="68" t="s">
        <v>79</v>
      </c>
      <c r="C14" s="68" t="s">
        <v>80</v>
      </c>
      <c r="D14" s="68" t="s">
        <v>81</v>
      </c>
      <c r="E14" s="68" t="s">
        <v>81</v>
      </c>
      <c r="F14" s="68" t="s">
        <v>82</v>
      </c>
      <c r="G14" s="76" t="s">
        <v>83</v>
      </c>
      <c r="H14" s="68"/>
      <c r="I14" s="76" t="s">
        <v>84</v>
      </c>
      <c r="J14" s="68" t="s">
        <v>79</v>
      </c>
      <c r="K14" s="76" t="s">
        <v>80</v>
      </c>
      <c r="L14" s="68" t="s">
        <v>81</v>
      </c>
      <c r="M14" s="68" t="s">
        <v>81</v>
      </c>
      <c r="N14" s="68" t="s">
        <v>82</v>
      </c>
      <c r="O14" s="76" t="s">
        <v>83</v>
      </c>
      <c r="P14" s="68"/>
      <c r="Q14" s="68" t="s">
        <v>78</v>
      </c>
      <c r="R14" s="68" t="s">
        <v>29</v>
      </c>
      <c r="S14" s="68" t="s">
        <v>27</v>
      </c>
      <c r="T14" s="68" t="s">
        <v>68</v>
      </c>
      <c r="U14" s="68" t="s">
        <v>69</v>
      </c>
      <c r="V14" s="68" t="s">
        <v>43</v>
      </c>
      <c r="W14" s="68" t="s">
        <v>48</v>
      </c>
      <c r="X14" s="68" t="s">
        <v>79</v>
      </c>
      <c r="Y14" s="68" t="s">
        <v>80</v>
      </c>
      <c r="Z14" s="68" t="s">
        <v>81</v>
      </c>
      <c r="AA14" s="68" t="s">
        <v>81</v>
      </c>
      <c r="AB14" s="68" t="s">
        <v>92</v>
      </c>
      <c r="AC14" s="76" t="s">
        <v>76</v>
      </c>
      <c r="AD14" s="68"/>
      <c r="AE14" s="76" t="s">
        <v>101</v>
      </c>
      <c r="AF14" s="76" t="s">
        <v>102</v>
      </c>
      <c r="AG14" s="77" t="s">
        <v>133</v>
      </c>
      <c r="AH14" s="77" t="s">
        <v>134</v>
      </c>
      <c r="AI14" s="78">
        <v>6818</v>
      </c>
      <c r="AJ14" s="78">
        <v>6818</v>
      </c>
      <c r="AK14" s="78">
        <v>718</v>
      </c>
      <c r="AL14" s="78">
        <v>719</v>
      </c>
      <c r="AM14" s="78">
        <v>0</v>
      </c>
      <c r="AN14" s="78">
        <v>0</v>
      </c>
      <c r="AO14" s="78">
        <v>2585</v>
      </c>
      <c r="AP14" s="78">
        <v>2585</v>
      </c>
      <c r="AQ14" s="78">
        <v>6362</v>
      </c>
      <c r="AR14" s="78">
        <v>6361</v>
      </c>
      <c r="AS14" s="69">
        <f>SUM(AG14:AR14)</f>
        <v>32966</v>
      </c>
      <c r="AT14" s="69">
        <f>AS14</f>
        <v>32966</v>
      </c>
      <c r="AU14" s="68" t="s">
        <v>144</v>
      </c>
      <c r="AV14" s="68"/>
      <c r="AW14" s="70">
        <v>8760</v>
      </c>
      <c r="AX14" s="68">
        <v>12</v>
      </c>
      <c r="AY14" s="77" t="s">
        <v>73</v>
      </c>
      <c r="AZ14" s="77" t="s">
        <v>76</v>
      </c>
      <c r="BA14" s="68">
        <f>AS14*AY14</f>
        <v>0</v>
      </c>
      <c r="BB14" s="68">
        <f>AS14*AZ14</f>
        <v>32966</v>
      </c>
      <c r="BC14" s="63">
        <f>C4</f>
        <v>0</v>
      </c>
      <c r="BD14" s="63">
        <f>C5</f>
        <v>0</v>
      </c>
      <c r="BE14" s="71">
        <f>BA14*BC14</f>
        <v>0</v>
      </c>
      <c r="BF14" s="71">
        <f>BB14*BD14</f>
        <v>0</v>
      </c>
      <c r="BG14" s="71">
        <f>SUM(BE14:BF14)</f>
        <v>0</v>
      </c>
      <c r="BH14" s="72"/>
      <c r="BI14" s="72"/>
      <c r="BJ14" s="72">
        <f>G6</f>
        <v>0</v>
      </c>
      <c r="BK14" s="72">
        <f>BJ14*AX14</f>
        <v>0</v>
      </c>
      <c r="BL14" s="68">
        <v>22.84</v>
      </c>
      <c r="BM14" s="72">
        <f>BL14*AX14</f>
        <v>274.08</v>
      </c>
      <c r="BN14" s="79">
        <v>3.8609999999999998E-2</v>
      </c>
      <c r="BO14" s="72">
        <f t="shared" ref="BO14:BO22" si="0">BN14*AT14</f>
        <v>1272.81726</v>
      </c>
      <c r="BP14" s="73">
        <f>BG14+BI14+BK14+BM14+BO14</f>
        <v>1546.89726</v>
      </c>
      <c r="BQ14" s="73">
        <f>BP14*0</f>
        <v>0</v>
      </c>
      <c r="BR14" s="73">
        <f>BQ14+BP14</f>
        <v>1546.89726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</row>
    <row r="15" spans="1:119" s="74" customFormat="1" ht="13.5" customHeight="1">
      <c r="A15" s="68">
        <f>A14+1</f>
        <v>2</v>
      </c>
      <c r="B15" s="68" t="s">
        <v>79</v>
      </c>
      <c r="C15" s="68" t="s">
        <v>80</v>
      </c>
      <c r="D15" s="68" t="s">
        <v>81</v>
      </c>
      <c r="E15" s="68" t="s">
        <v>81</v>
      </c>
      <c r="F15" s="68" t="s">
        <v>82</v>
      </c>
      <c r="G15" s="76" t="s">
        <v>83</v>
      </c>
      <c r="H15" s="68"/>
      <c r="I15" s="76" t="s">
        <v>84</v>
      </c>
      <c r="J15" s="68" t="s">
        <v>79</v>
      </c>
      <c r="K15" s="76" t="s">
        <v>80</v>
      </c>
      <c r="L15" s="68" t="s">
        <v>81</v>
      </c>
      <c r="M15" s="68" t="s">
        <v>81</v>
      </c>
      <c r="N15" s="68" t="s">
        <v>82</v>
      </c>
      <c r="O15" s="76" t="s">
        <v>83</v>
      </c>
      <c r="P15" s="68"/>
      <c r="Q15" s="68" t="s">
        <v>78</v>
      </c>
      <c r="R15" s="68" t="s">
        <v>29</v>
      </c>
      <c r="S15" s="68" t="s">
        <v>27</v>
      </c>
      <c r="T15" s="68" t="s">
        <v>68</v>
      </c>
      <c r="U15" s="68" t="s">
        <v>69</v>
      </c>
      <c r="V15" s="68" t="s">
        <v>43</v>
      </c>
      <c r="W15" s="68" t="s">
        <v>48</v>
      </c>
      <c r="X15" s="68" t="s">
        <v>79</v>
      </c>
      <c r="Y15" s="68" t="s">
        <v>80</v>
      </c>
      <c r="Z15" s="68" t="s">
        <v>81</v>
      </c>
      <c r="AA15" s="68" t="s">
        <v>103</v>
      </c>
      <c r="AB15" s="68" t="s">
        <v>37</v>
      </c>
      <c r="AC15" s="76" t="s">
        <v>72</v>
      </c>
      <c r="AD15" s="68"/>
      <c r="AE15" s="76" t="s">
        <v>104</v>
      </c>
      <c r="AF15" s="76" t="s">
        <v>105</v>
      </c>
      <c r="AG15" s="77" t="s">
        <v>73</v>
      </c>
      <c r="AH15" s="77" t="s">
        <v>135</v>
      </c>
      <c r="AI15" s="78">
        <v>4035</v>
      </c>
      <c r="AJ15" s="78">
        <v>24958</v>
      </c>
      <c r="AK15" s="78">
        <v>6281</v>
      </c>
      <c r="AL15" s="78">
        <v>5693</v>
      </c>
      <c r="AM15" s="78">
        <v>2289</v>
      </c>
      <c r="AN15" s="78">
        <v>2594</v>
      </c>
      <c r="AO15" s="78">
        <v>5465</v>
      </c>
      <c r="AP15" s="78">
        <v>9438</v>
      </c>
      <c r="AQ15" s="78">
        <v>15170</v>
      </c>
      <c r="AR15" s="78">
        <v>28364</v>
      </c>
      <c r="AS15" s="69">
        <f t="shared" ref="AS15:AS25" si="1">SUM(AG15:AR15)</f>
        <v>104287</v>
      </c>
      <c r="AT15" s="69">
        <f t="shared" ref="AT15:AT25" si="2">AS15</f>
        <v>104287</v>
      </c>
      <c r="AU15" s="68" t="s">
        <v>145</v>
      </c>
      <c r="AV15" s="68"/>
      <c r="AW15" s="70">
        <v>8760</v>
      </c>
      <c r="AX15" s="68">
        <v>12</v>
      </c>
      <c r="AY15" s="77" t="s">
        <v>73</v>
      </c>
      <c r="AZ15" s="77" t="s">
        <v>76</v>
      </c>
      <c r="BA15" s="68">
        <f t="shared" ref="BA15:BA25" si="3">AS15*AY15</f>
        <v>0</v>
      </c>
      <c r="BB15" s="68">
        <f t="shared" ref="BB15:BB25" si="4">AS15*AZ15</f>
        <v>104287</v>
      </c>
      <c r="BC15" s="63">
        <f>C4</f>
        <v>0</v>
      </c>
      <c r="BD15" s="63">
        <f>C5</f>
        <v>0</v>
      </c>
      <c r="BE15" s="71">
        <f t="shared" ref="BE15:BE22" si="5">BA15*BC15</f>
        <v>0</v>
      </c>
      <c r="BF15" s="71">
        <f t="shared" ref="BF15:BF22" si="6">BB15*BD15</f>
        <v>0</v>
      </c>
      <c r="BG15" s="71">
        <f t="shared" ref="BG15:BG24" si="7">SUM(BE15:BF15)</f>
        <v>0</v>
      </c>
      <c r="BH15" s="72"/>
      <c r="BI15" s="72"/>
      <c r="BJ15" s="72">
        <f>H6</f>
        <v>0</v>
      </c>
      <c r="BK15" s="72">
        <f>BJ15*AX15</f>
        <v>0</v>
      </c>
      <c r="BL15" s="80">
        <v>161.08000000000001</v>
      </c>
      <c r="BM15" s="72">
        <f t="shared" ref="BM15:BM20" si="8">BL15*AX15</f>
        <v>1932.96</v>
      </c>
      <c r="BN15" s="80">
        <v>3.354E-2</v>
      </c>
      <c r="BO15" s="72">
        <f t="shared" si="0"/>
        <v>3497.7859800000001</v>
      </c>
      <c r="BP15" s="73">
        <f t="shared" ref="BP15:BP25" si="9">BG15+BI15+BK15+BM15+BO15</f>
        <v>5430.7459799999997</v>
      </c>
      <c r="BQ15" s="73">
        <f>BP15*0</f>
        <v>0</v>
      </c>
      <c r="BR15" s="73">
        <f t="shared" ref="BR15:BR22" si="10">BQ15+BP15</f>
        <v>5430.7459799999997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</row>
    <row r="16" spans="1:119" s="39" customFormat="1" ht="13.5" customHeight="1">
      <c r="A16" s="20">
        <f t="shared" ref="A16:A25" si="11">A15+1</f>
        <v>3</v>
      </c>
      <c r="B16" s="20" t="s">
        <v>79</v>
      </c>
      <c r="C16" s="20" t="s">
        <v>80</v>
      </c>
      <c r="D16" s="20" t="s">
        <v>81</v>
      </c>
      <c r="E16" s="20" t="s">
        <v>81</v>
      </c>
      <c r="F16" s="20" t="s">
        <v>82</v>
      </c>
      <c r="G16" s="66" t="s">
        <v>83</v>
      </c>
      <c r="H16" s="20"/>
      <c r="I16" s="66" t="s">
        <v>84</v>
      </c>
      <c r="J16" s="20" t="s">
        <v>79</v>
      </c>
      <c r="K16" s="66" t="s">
        <v>80</v>
      </c>
      <c r="L16" s="20" t="s">
        <v>81</v>
      </c>
      <c r="M16" s="20" t="s">
        <v>81</v>
      </c>
      <c r="N16" s="20" t="s">
        <v>82</v>
      </c>
      <c r="O16" s="66" t="s">
        <v>83</v>
      </c>
      <c r="P16" s="20"/>
      <c r="Q16" s="20" t="s">
        <v>78</v>
      </c>
      <c r="R16" s="20" t="s">
        <v>29</v>
      </c>
      <c r="S16" s="20" t="s">
        <v>27</v>
      </c>
      <c r="T16" s="20" t="s">
        <v>68</v>
      </c>
      <c r="U16" s="20" t="s">
        <v>69</v>
      </c>
      <c r="V16" s="20" t="s">
        <v>43</v>
      </c>
      <c r="W16" s="20" t="s">
        <v>48</v>
      </c>
      <c r="X16" s="20" t="s">
        <v>79</v>
      </c>
      <c r="Y16" s="20" t="s">
        <v>80</v>
      </c>
      <c r="Z16" s="20" t="s">
        <v>81</v>
      </c>
      <c r="AA16" s="20" t="s">
        <v>81</v>
      </c>
      <c r="AB16" s="20" t="s">
        <v>82</v>
      </c>
      <c r="AC16" s="66" t="s">
        <v>74</v>
      </c>
      <c r="AD16" s="20"/>
      <c r="AE16" s="66" t="s">
        <v>106</v>
      </c>
      <c r="AF16" s="66" t="s">
        <v>107</v>
      </c>
      <c r="AG16" s="81" t="s">
        <v>136</v>
      </c>
      <c r="AH16" s="81" t="s">
        <v>137</v>
      </c>
      <c r="AI16" s="82">
        <v>47442</v>
      </c>
      <c r="AJ16" s="82">
        <v>24572</v>
      </c>
      <c r="AK16" s="82">
        <v>0</v>
      </c>
      <c r="AL16" s="82">
        <v>2608</v>
      </c>
      <c r="AM16" s="82">
        <v>0</v>
      </c>
      <c r="AN16" s="82">
        <v>0</v>
      </c>
      <c r="AO16" s="82">
        <v>10570</v>
      </c>
      <c r="AP16" s="82">
        <v>26656</v>
      </c>
      <c r="AQ16" s="82">
        <v>45163</v>
      </c>
      <c r="AR16" s="82">
        <v>59239</v>
      </c>
      <c r="AS16" s="40">
        <f t="shared" si="1"/>
        <v>216250</v>
      </c>
      <c r="AT16" s="40">
        <f t="shared" si="2"/>
        <v>216250</v>
      </c>
      <c r="AU16" s="20" t="s">
        <v>145</v>
      </c>
      <c r="AV16" s="20"/>
      <c r="AW16" s="75">
        <v>8760</v>
      </c>
      <c r="AX16" s="20">
        <v>12</v>
      </c>
      <c r="AY16" s="81" t="s">
        <v>150</v>
      </c>
      <c r="AZ16" s="77" t="s">
        <v>149</v>
      </c>
      <c r="BA16" s="20">
        <f t="shared" si="3"/>
        <v>129641.875</v>
      </c>
      <c r="BB16" s="68">
        <f t="shared" si="4"/>
        <v>8758.125</v>
      </c>
      <c r="BC16" s="42">
        <f>C4</f>
        <v>0</v>
      </c>
      <c r="BD16" s="63">
        <f>C5</f>
        <v>0</v>
      </c>
      <c r="BE16" s="43">
        <f t="shared" si="5"/>
        <v>0</v>
      </c>
      <c r="BF16" s="43">
        <f t="shared" si="6"/>
        <v>0</v>
      </c>
      <c r="BG16" s="43">
        <f t="shared" si="7"/>
        <v>0</v>
      </c>
      <c r="BH16" s="44">
        <f>H5</f>
        <v>0</v>
      </c>
      <c r="BI16" s="44">
        <f>BH16*AX16</f>
        <v>0</v>
      </c>
      <c r="BJ16" s="44"/>
      <c r="BK16" s="44"/>
      <c r="BL16" s="41">
        <v>161.08000000000001</v>
      </c>
      <c r="BM16" s="44">
        <f t="shared" si="8"/>
        <v>1932.96</v>
      </c>
      <c r="BN16" s="41">
        <v>3.354E-2</v>
      </c>
      <c r="BO16" s="44">
        <f t="shared" si="0"/>
        <v>7253.0249999999996</v>
      </c>
      <c r="BP16" s="45">
        <f t="shared" si="9"/>
        <v>9185.9850000000006</v>
      </c>
      <c r="BQ16" s="45">
        <f t="shared" ref="BQ16:BQ22" si="12">BP16*0</f>
        <v>0</v>
      </c>
      <c r="BR16" s="45">
        <f t="shared" si="10"/>
        <v>9185.9850000000006</v>
      </c>
    </row>
    <row r="17" spans="1:119" s="74" customFormat="1" ht="13.5" customHeight="1">
      <c r="A17" s="68">
        <f t="shared" si="11"/>
        <v>4</v>
      </c>
      <c r="B17" s="68" t="s">
        <v>79</v>
      </c>
      <c r="C17" s="68" t="s">
        <v>80</v>
      </c>
      <c r="D17" s="68" t="s">
        <v>81</v>
      </c>
      <c r="E17" s="68" t="s">
        <v>81</v>
      </c>
      <c r="F17" s="68" t="s">
        <v>82</v>
      </c>
      <c r="G17" s="76" t="s">
        <v>83</v>
      </c>
      <c r="H17" s="68"/>
      <c r="I17" s="76" t="s">
        <v>84</v>
      </c>
      <c r="J17" s="68" t="s">
        <v>79</v>
      </c>
      <c r="K17" s="76" t="s">
        <v>80</v>
      </c>
      <c r="L17" s="68" t="s">
        <v>81</v>
      </c>
      <c r="M17" s="68" t="s">
        <v>81</v>
      </c>
      <c r="N17" s="68" t="s">
        <v>82</v>
      </c>
      <c r="O17" s="76" t="s">
        <v>83</v>
      </c>
      <c r="P17" s="68"/>
      <c r="Q17" s="68" t="s">
        <v>78</v>
      </c>
      <c r="R17" s="68" t="s">
        <v>29</v>
      </c>
      <c r="S17" s="68" t="s">
        <v>27</v>
      </c>
      <c r="T17" s="68" t="s">
        <v>68</v>
      </c>
      <c r="U17" s="68" t="s">
        <v>69</v>
      </c>
      <c r="V17" s="68" t="s">
        <v>43</v>
      </c>
      <c r="W17" s="68" t="s">
        <v>48</v>
      </c>
      <c r="X17" s="68" t="s">
        <v>79</v>
      </c>
      <c r="Y17" s="68" t="s">
        <v>80</v>
      </c>
      <c r="Z17" s="68" t="s">
        <v>81</v>
      </c>
      <c r="AA17" s="68" t="s">
        <v>108</v>
      </c>
      <c r="AB17" s="68"/>
      <c r="AC17" s="76" t="s">
        <v>109</v>
      </c>
      <c r="AD17" s="68"/>
      <c r="AE17" s="76" t="s">
        <v>110</v>
      </c>
      <c r="AF17" s="76" t="s">
        <v>111</v>
      </c>
      <c r="AG17" s="77" t="s">
        <v>138</v>
      </c>
      <c r="AH17" s="77" t="s">
        <v>139</v>
      </c>
      <c r="AI17" s="78">
        <v>1200</v>
      </c>
      <c r="AJ17" s="78">
        <v>850</v>
      </c>
      <c r="AK17" s="78">
        <v>773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901</v>
      </c>
      <c r="AR17" s="78">
        <v>1450</v>
      </c>
      <c r="AS17" s="69">
        <f t="shared" si="1"/>
        <v>5174</v>
      </c>
      <c r="AT17" s="69">
        <f t="shared" si="2"/>
        <v>5174</v>
      </c>
      <c r="AU17" s="68" t="s">
        <v>146</v>
      </c>
      <c r="AV17" s="68"/>
      <c r="AW17" s="70">
        <v>8760</v>
      </c>
      <c r="AX17" s="68">
        <v>12</v>
      </c>
      <c r="AY17" s="77" t="s">
        <v>73</v>
      </c>
      <c r="AZ17" s="77" t="s">
        <v>76</v>
      </c>
      <c r="BA17" s="68">
        <f t="shared" si="3"/>
        <v>0</v>
      </c>
      <c r="BB17" s="68">
        <f t="shared" si="4"/>
        <v>5174</v>
      </c>
      <c r="BC17" s="63">
        <f>C4</f>
        <v>0</v>
      </c>
      <c r="BD17" s="63">
        <f>C5</f>
        <v>0</v>
      </c>
      <c r="BE17" s="71">
        <f t="shared" si="5"/>
        <v>0</v>
      </c>
      <c r="BF17" s="71">
        <f t="shared" si="6"/>
        <v>0</v>
      </c>
      <c r="BG17" s="71">
        <f t="shared" si="7"/>
        <v>0</v>
      </c>
      <c r="BH17" s="72"/>
      <c r="BI17" s="72"/>
      <c r="BJ17" s="72">
        <f>E6</f>
        <v>0</v>
      </c>
      <c r="BK17" s="72">
        <f t="shared" ref="BK17:BK20" si="13">BJ17*AX17</f>
        <v>0</v>
      </c>
      <c r="BL17" s="80">
        <v>4.1100000000000003</v>
      </c>
      <c r="BM17" s="72">
        <f t="shared" si="8"/>
        <v>49.320000000000007</v>
      </c>
      <c r="BN17" s="80">
        <v>5.4370000000000002E-2</v>
      </c>
      <c r="BO17" s="72">
        <f t="shared" si="0"/>
        <v>281.31038000000001</v>
      </c>
      <c r="BP17" s="73">
        <f t="shared" si="9"/>
        <v>330.63038</v>
      </c>
      <c r="BQ17" s="73">
        <f t="shared" si="12"/>
        <v>0</v>
      </c>
      <c r="BR17" s="73">
        <f t="shared" si="10"/>
        <v>330.63038</v>
      </c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</row>
    <row r="18" spans="1:119" s="74" customFormat="1" ht="13.5" customHeight="1">
      <c r="A18" s="68">
        <f t="shared" si="11"/>
        <v>5</v>
      </c>
      <c r="B18" s="68" t="s">
        <v>79</v>
      </c>
      <c r="C18" s="68" t="s">
        <v>80</v>
      </c>
      <c r="D18" s="68" t="s">
        <v>81</v>
      </c>
      <c r="E18" s="68" t="s">
        <v>81</v>
      </c>
      <c r="F18" s="68" t="s">
        <v>82</v>
      </c>
      <c r="G18" s="76" t="s">
        <v>83</v>
      </c>
      <c r="H18" s="68"/>
      <c r="I18" s="76" t="s">
        <v>84</v>
      </c>
      <c r="J18" s="68" t="s">
        <v>79</v>
      </c>
      <c r="K18" s="76" t="s">
        <v>80</v>
      </c>
      <c r="L18" s="68" t="s">
        <v>81</v>
      </c>
      <c r="M18" s="68" t="s">
        <v>81</v>
      </c>
      <c r="N18" s="68" t="s">
        <v>82</v>
      </c>
      <c r="O18" s="76" t="s">
        <v>83</v>
      </c>
      <c r="P18" s="68"/>
      <c r="Q18" s="68" t="s">
        <v>78</v>
      </c>
      <c r="R18" s="68" t="s">
        <v>29</v>
      </c>
      <c r="S18" s="68" t="s">
        <v>27</v>
      </c>
      <c r="T18" s="68" t="s">
        <v>68</v>
      </c>
      <c r="U18" s="68" t="s">
        <v>69</v>
      </c>
      <c r="V18" s="68" t="s">
        <v>43</v>
      </c>
      <c r="W18" s="68" t="s">
        <v>48</v>
      </c>
      <c r="X18" s="68" t="s">
        <v>79</v>
      </c>
      <c r="Y18" s="68" t="s">
        <v>80</v>
      </c>
      <c r="Z18" s="68" t="s">
        <v>81</v>
      </c>
      <c r="AA18" s="68" t="s">
        <v>112</v>
      </c>
      <c r="AB18" s="68"/>
      <c r="AC18" s="76" t="s">
        <v>113</v>
      </c>
      <c r="AD18" s="68"/>
      <c r="AE18" s="76" t="s">
        <v>114</v>
      </c>
      <c r="AF18" s="76" t="s">
        <v>115</v>
      </c>
      <c r="AG18" s="77" t="s">
        <v>140</v>
      </c>
      <c r="AH18" s="77" t="s">
        <v>141</v>
      </c>
      <c r="AI18" s="78">
        <v>3533</v>
      </c>
      <c r="AJ18" s="78">
        <v>149</v>
      </c>
      <c r="AK18" s="78">
        <v>431</v>
      </c>
      <c r="AL18" s="78">
        <v>68</v>
      </c>
      <c r="AM18" s="78">
        <v>89</v>
      </c>
      <c r="AN18" s="78">
        <v>44</v>
      </c>
      <c r="AO18" s="78">
        <v>126</v>
      </c>
      <c r="AP18" s="78">
        <v>126</v>
      </c>
      <c r="AQ18" s="78">
        <v>4386</v>
      </c>
      <c r="AR18" s="78">
        <v>5248</v>
      </c>
      <c r="AS18" s="69">
        <f t="shared" si="1"/>
        <v>14200</v>
      </c>
      <c r="AT18" s="69">
        <f t="shared" si="2"/>
        <v>14200</v>
      </c>
      <c r="AU18" s="68" t="s">
        <v>144</v>
      </c>
      <c r="AV18" s="68"/>
      <c r="AW18" s="70">
        <v>8760</v>
      </c>
      <c r="AX18" s="68">
        <v>12</v>
      </c>
      <c r="AY18" s="77" t="s">
        <v>73</v>
      </c>
      <c r="AZ18" s="77" t="s">
        <v>76</v>
      </c>
      <c r="BA18" s="68">
        <f t="shared" si="3"/>
        <v>0</v>
      </c>
      <c r="BB18" s="68">
        <f t="shared" si="4"/>
        <v>14200</v>
      </c>
      <c r="BC18" s="63">
        <f>C4</f>
        <v>0</v>
      </c>
      <c r="BD18" s="63">
        <f>C5</f>
        <v>0</v>
      </c>
      <c r="BE18" s="71">
        <f t="shared" si="5"/>
        <v>0</v>
      </c>
      <c r="BF18" s="71">
        <f t="shared" si="6"/>
        <v>0</v>
      </c>
      <c r="BG18" s="71">
        <f t="shared" si="7"/>
        <v>0</v>
      </c>
      <c r="BH18" s="72"/>
      <c r="BI18" s="72"/>
      <c r="BJ18" s="72">
        <f>BJ14</f>
        <v>0</v>
      </c>
      <c r="BK18" s="72">
        <f t="shared" si="13"/>
        <v>0</v>
      </c>
      <c r="BL18" s="80">
        <v>22.84</v>
      </c>
      <c r="BM18" s="72">
        <f t="shared" si="8"/>
        <v>274.08</v>
      </c>
      <c r="BN18" s="79">
        <v>3.8609999999999998E-2</v>
      </c>
      <c r="BO18" s="72">
        <f t="shared" si="0"/>
        <v>548.26199999999994</v>
      </c>
      <c r="BP18" s="73">
        <f t="shared" si="9"/>
        <v>822.34199999999987</v>
      </c>
      <c r="BQ18" s="73">
        <f t="shared" si="12"/>
        <v>0</v>
      </c>
      <c r="BR18" s="73">
        <f t="shared" si="10"/>
        <v>822.34199999999987</v>
      </c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</row>
    <row r="19" spans="1:119" s="74" customFormat="1" ht="13.5" customHeight="1">
      <c r="A19" s="68">
        <f t="shared" si="11"/>
        <v>6</v>
      </c>
      <c r="B19" s="68" t="s">
        <v>79</v>
      </c>
      <c r="C19" s="68" t="s">
        <v>80</v>
      </c>
      <c r="D19" s="68" t="s">
        <v>81</v>
      </c>
      <c r="E19" s="68" t="s">
        <v>81</v>
      </c>
      <c r="F19" s="68" t="s">
        <v>82</v>
      </c>
      <c r="G19" s="76" t="s">
        <v>83</v>
      </c>
      <c r="H19" s="68"/>
      <c r="I19" s="76" t="s">
        <v>84</v>
      </c>
      <c r="J19" s="68" t="s">
        <v>85</v>
      </c>
      <c r="K19" s="76" t="s">
        <v>80</v>
      </c>
      <c r="L19" s="68" t="s">
        <v>81</v>
      </c>
      <c r="M19" s="68" t="s">
        <v>86</v>
      </c>
      <c r="N19" s="68"/>
      <c r="O19" s="76" t="s">
        <v>87</v>
      </c>
      <c r="P19" s="68"/>
      <c r="Q19" s="68" t="s">
        <v>78</v>
      </c>
      <c r="R19" s="68" t="s">
        <v>29</v>
      </c>
      <c r="S19" s="68" t="s">
        <v>27</v>
      </c>
      <c r="T19" s="68" t="s">
        <v>68</v>
      </c>
      <c r="U19" s="68" t="s">
        <v>69</v>
      </c>
      <c r="V19" s="68" t="s">
        <v>43</v>
      </c>
      <c r="W19" s="68" t="s">
        <v>48</v>
      </c>
      <c r="X19" s="68" t="s">
        <v>85</v>
      </c>
      <c r="Y19" s="68" t="s">
        <v>80</v>
      </c>
      <c r="Z19" s="68" t="s">
        <v>81</v>
      </c>
      <c r="AA19" s="68" t="s">
        <v>86</v>
      </c>
      <c r="AB19" s="68"/>
      <c r="AC19" s="76" t="s">
        <v>87</v>
      </c>
      <c r="AD19" s="68"/>
      <c r="AE19" s="76" t="s">
        <v>116</v>
      </c>
      <c r="AF19" s="76" t="s">
        <v>117</v>
      </c>
      <c r="AG19" s="77" t="s">
        <v>73</v>
      </c>
      <c r="AH19" s="77" t="s">
        <v>73</v>
      </c>
      <c r="AI19" s="78">
        <v>0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3414</v>
      </c>
      <c r="AS19" s="69">
        <f t="shared" si="1"/>
        <v>3414</v>
      </c>
      <c r="AT19" s="69">
        <f t="shared" si="2"/>
        <v>3414</v>
      </c>
      <c r="AU19" s="68" t="s">
        <v>147</v>
      </c>
      <c r="AV19" s="68"/>
      <c r="AW19" s="70">
        <v>8760</v>
      </c>
      <c r="AX19" s="68">
        <v>12</v>
      </c>
      <c r="AY19" s="77" t="s">
        <v>73</v>
      </c>
      <c r="AZ19" s="77" t="s">
        <v>76</v>
      </c>
      <c r="BA19" s="68">
        <f t="shared" si="3"/>
        <v>0</v>
      </c>
      <c r="BB19" s="68">
        <f t="shared" si="4"/>
        <v>3414</v>
      </c>
      <c r="BC19" s="63">
        <f>C4</f>
        <v>0</v>
      </c>
      <c r="BD19" s="63">
        <f>C5</f>
        <v>0</v>
      </c>
      <c r="BE19" s="71">
        <f t="shared" si="5"/>
        <v>0</v>
      </c>
      <c r="BF19" s="71">
        <f t="shared" si="6"/>
        <v>0</v>
      </c>
      <c r="BG19" s="71">
        <f t="shared" si="7"/>
        <v>0</v>
      </c>
      <c r="BH19" s="72"/>
      <c r="BI19" s="72"/>
      <c r="BJ19" s="72">
        <f>F6</f>
        <v>0</v>
      </c>
      <c r="BK19" s="72">
        <f t="shared" si="13"/>
        <v>0</v>
      </c>
      <c r="BL19" s="80">
        <v>8.7200000000000006</v>
      </c>
      <c r="BM19" s="72">
        <f t="shared" si="8"/>
        <v>104.64000000000001</v>
      </c>
      <c r="BN19" s="80">
        <v>4.2909999999999997E-2</v>
      </c>
      <c r="BO19" s="72">
        <f t="shared" si="0"/>
        <v>146.49473999999998</v>
      </c>
      <c r="BP19" s="73">
        <f t="shared" si="9"/>
        <v>251.13473999999999</v>
      </c>
      <c r="BQ19" s="73">
        <f t="shared" si="12"/>
        <v>0</v>
      </c>
      <c r="BR19" s="73">
        <f t="shared" si="10"/>
        <v>251.13473999999999</v>
      </c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</row>
    <row r="20" spans="1:119" s="74" customFormat="1" ht="13.5" customHeight="1">
      <c r="A20" s="68">
        <f t="shared" si="11"/>
        <v>7</v>
      </c>
      <c r="B20" s="68" t="s">
        <v>79</v>
      </c>
      <c r="C20" s="68" t="s">
        <v>80</v>
      </c>
      <c r="D20" s="68" t="s">
        <v>81</v>
      </c>
      <c r="E20" s="68" t="s">
        <v>81</v>
      </c>
      <c r="F20" s="68" t="s">
        <v>82</v>
      </c>
      <c r="G20" s="76" t="s">
        <v>83</v>
      </c>
      <c r="H20" s="68"/>
      <c r="I20" s="76" t="s">
        <v>84</v>
      </c>
      <c r="J20" s="68" t="s">
        <v>88</v>
      </c>
      <c r="K20" s="76" t="s">
        <v>80</v>
      </c>
      <c r="L20" s="68" t="s">
        <v>81</v>
      </c>
      <c r="M20" s="68" t="s">
        <v>89</v>
      </c>
      <c r="N20" s="68"/>
      <c r="O20" s="76" t="s">
        <v>90</v>
      </c>
      <c r="P20" s="68"/>
      <c r="Q20" s="68" t="s">
        <v>78</v>
      </c>
      <c r="R20" s="68" t="s">
        <v>29</v>
      </c>
      <c r="S20" s="68" t="s">
        <v>27</v>
      </c>
      <c r="T20" s="68" t="s">
        <v>68</v>
      </c>
      <c r="U20" s="68" t="s">
        <v>69</v>
      </c>
      <c r="V20" s="68" t="s">
        <v>43</v>
      </c>
      <c r="W20" s="68" t="s">
        <v>48</v>
      </c>
      <c r="X20" s="68" t="s">
        <v>88</v>
      </c>
      <c r="Y20" s="68" t="s">
        <v>80</v>
      </c>
      <c r="Z20" s="68" t="s">
        <v>81</v>
      </c>
      <c r="AA20" s="68" t="s">
        <v>89</v>
      </c>
      <c r="AB20" s="68"/>
      <c r="AC20" s="76" t="s">
        <v>90</v>
      </c>
      <c r="AD20" s="68"/>
      <c r="AE20" s="76" t="s">
        <v>118</v>
      </c>
      <c r="AF20" s="76" t="s">
        <v>119</v>
      </c>
      <c r="AG20" s="77" t="s">
        <v>73</v>
      </c>
      <c r="AH20" s="77" t="s">
        <v>73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7355</v>
      </c>
      <c r="AS20" s="69">
        <f t="shared" si="1"/>
        <v>7355</v>
      </c>
      <c r="AT20" s="69">
        <f t="shared" si="2"/>
        <v>7355</v>
      </c>
      <c r="AU20" s="68" t="s">
        <v>146</v>
      </c>
      <c r="AV20" s="68"/>
      <c r="AW20" s="70">
        <v>8760</v>
      </c>
      <c r="AX20" s="68">
        <v>12</v>
      </c>
      <c r="AY20" s="77" t="s">
        <v>73</v>
      </c>
      <c r="AZ20" s="77" t="s">
        <v>76</v>
      </c>
      <c r="BA20" s="68">
        <f t="shared" si="3"/>
        <v>0</v>
      </c>
      <c r="BB20" s="68">
        <f t="shared" si="4"/>
        <v>7355</v>
      </c>
      <c r="BC20" s="63">
        <f>C4</f>
        <v>0</v>
      </c>
      <c r="BD20" s="63">
        <f>C5</f>
        <v>0</v>
      </c>
      <c r="BE20" s="71">
        <f t="shared" si="5"/>
        <v>0</v>
      </c>
      <c r="BF20" s="71">
        <f t="shared" si="6"/>
        <v>0</v>
      </c>
      <c r="BG20" s="71">
        <f t="shared" si="7"/>
        <v>0</v>
      </c>
      <c r="BH20" s="72"/>
      <c r="BI20" s="72"/>
      <c r="BJ20" s="72">
        <f>BJ17</f>
        <v>0</v>
      </c>
      <c r="BK20" s="72">
        <f t="shared" si="13"/>
        <v>0</v>
      </c>
      <c r="BL20" s="80">
        <v>4.1100000000000003</v>
      </c>
      <c r="BM20" s="72">
        <f t="shared" si="8"/>
        <v>49.320000000000007</v>
      </c>
      <c r="BN20" s="80">
        <v>5.4370000000000002E-2</v>
      </c>
      <c r="BO20" s="72">
        <f t="shared" si="0"/>
        <v>399.89134999999999</v>
      </c>
      <c r="BP20" s="73">
        <f t="shared" si="9"/>
        <v>449.21134999999998</v>
      </c>
      <c r="BQ20" s="73">
        <f t="shared" si="12"/>
        <v>0</v>
      </c>
      <c r="BR20" s="73">
        <f t="shared" si="10"/>
        <v>449.21134999999998</v>
      </c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</row>
    <row r="21" spans="1:119" s="56" customFormat="1" ht="13.5" customHeight="1">
      <c r="A21" s="55">
        <f t="shared" si="11"/>
        <v>8</v>
      </c>
      <c r="B21" s="55" t="s">
        <v>79</v>
      </c>
      <c r="C21" s="55" t="s">
        <v>80</v>
      </c>
      <c r="D21" s="55" t="s">
        <v>81</v>
      </c>
      <c r="E21" s="55" t="s">
        <v>81</v>
      </c>
      <c r="F21" s="55" t="s">
        <v>82</v>
      </c>
      <c r="G21" s="67" t="s">
        <v>83</v>
      </c>
      <c r="H21" s="55"/>
      <c r="I21" s="67" t="s">
        <v>84</v>
      </c>
      <c r="J21" s="55" t="s">
        <v>91</v>
      </c>
      <c r="K21" s="67" t="s">
        <v>80</v>
      </c>
      <c r="L21" s="55" t="s">
        <v>81</v>
      </c>
      <c r="M21" s="55" t="s">
        <v>81</v>
      </c>
      <c r="N21" s="55" t="s">
        <v>92</v>
      </c>
      <c r="O21" s="67" t="s">
        <v>93</v>
      </c>
      <c r="P21" s="55"/>
      <c r="Q21" s="55" t="s">
        <v>78</v>
      </c>
      <c r="R21" s="55" t="s">
        <v>29</v>
      </c>
      <c r="S21" s="55" t="s">
        <v>27</v>
      </c>
      <c r="T21" s="55" t="s">
        <v>68</v>
      </c>
      <c r="U21" s="55" t="s">
        <v>69</v>
      </c>
      <c r="V21" s="55" t="s">
        <v>43</v>
      </c>
      <c r="W21" s="55" t="s">
        <v>48</v>
      </c>
      <c r="X21" s="55" t="s">
        <v>91</v>
      </c>
      <c r="Y21" s="55" t="s">
        <v>80</v>
      </c>
      <c r="Z21" s="55" t="s">
        <v>81</v>
      </c>
      <c r="AA21" s="55" t="s">
        <v>81</v>
      </c>
      <c r="AB21" s="55" t="s">
        <v>92</v>
      </c>
      <c r="AC21" s="67" t="s">
        <v>93</v>
      </c>
      <c r="AD21" s="55"/>
      <c r="AE21" s="67" t="s">
        <v>120</v>
      </c>
      <c r="AF21" s="67" t="s">
        <v>121</v>
      </c>
      <c r="AG21" s="83" t="s">
        <v>142</v>
      </c>
      <c r="AH21" s="83" t="s">
        <v>143</v>
      </c>
      <c r="AI21" s="84">
        <v>79409</v>
      </c>
      <c r="AJ21" s="84">
        <v>60716</v>
      </c>
      <c r="AK21" s="84">
        <v>23338</v>
      </c>
      <c r="AL21" s="84">
        <v>8799</v>
      </c>
      <c r="AM21" s="84">
        <v>7850</v>
      </c>
      <c r="AN21" s="84">
        <v>7555</v>
      </c>
      <c r="AO21" s="84">
        <v>15038</v>
      </c>
      <c r="AP21" s="84">
        <v>47187</v>
      </c>
      <c r="AQ21" s="84">
        <v>62268</v>
      </c>
      <c r="AR21" s="84">
        <v>90935</v>
      </c>
      <c r="AS21" s="57">
        <f t="shared" si="1"/>
        <v>403095</v>
      </c>
      <c r="AT21" s="57">
        <f t="shared" si="2"/>
        <v>403095</v>
      </c>
      <c r="AU21" s="55" t="s">
        <v>148</v>
      </c>
      <c r="AV21" s="55">
        <v>439</v>
      </c>
      <c r="AW21" s="58">
        <v>8760</v>
      </c>
      <c r="AX21" s="55">
        <v>12</v>
      </c>
      <c r="AY21" s="83" t="s">
        <v>73</v>
      </c>
      <c r="AZ21" s="83" t="s">
        <v>76</v>
      </c>
      <c r="BA21" s="55">
        <f t="shared" si="3"/>
        <v>0</v>
      </c>
      <c r="BB21" s="55">
        <f t="shared" si="4"/>
        <v>403095</v>
      </c>
      <c r="BC21" s="10">
        <f>C4</f>
        <v>0</v>
      </c>
      <c r="BD21" s="10">
        <f>C6</f>
        <v>0</v>
      </c>
      <c r="BE21" s="59">
        <f t="shared" si="5"/>
        <v>0</v>
      </c>
      <c r="BF21" s="59">
        <f t="shared" si="6"/>
        <v>0</v>
      </c>
      <c r="BG21" s="59">
        <f t="shared" si="7"/>
        <v>0</v>
      </c>
      <c r="BH21" s="60"/>
      <c r="BI21" s="60"/>
      <c r="BJ21" s="60">
        <f>I6</f>
        <v>0</v>
      </c>
      <c r="BK21" s="60">
        <f>BJ21*AX21</f>
        <v>0</v>
      </c>
      <c r="BL21" s="62">
        <v>5.9699999999999996E-3</v>
      </c>
      <c r="BM21" s="60">
        <f>BL21*AW21*AV21</f>
        <v>22958.470799999999</v>
      </c>
      <c r="BN21" s="62">
        <v>1.7160000000000002E-2</v>
      </c>
      <c r="BO21" s="60">
        <f t="shared" si="0"/>
        <v>6917.110200000001</v>
      </c>
      <c r="BP21" s="61">
        <f t="shared" si="9"/>
        <v>29875.580999999998</v>
      </c>
      <c r="BQ21" s="61">
        <f t="shared" si="12"/>
        <v>0</v>
      </c>
      <c r="BR21" s="61">
        <f t="shared" si="10"/>
        <v>29875.580999999998</v>
      </c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</row>
    <row r="22" spans="1:119" s="74" customFormat="1" ht="13.5" customHeight="1">
      <c r="A22" s="68">
        <f t="shared" si="11"/>
        <v>9</v>
      </c>
      <c r="B22" s="68" t="s">
        <v>94</v>
      </c>
      <c r="C22" s="76" t="s">
        <v>80</v>
      </c>
      <c r="D22" s="68" t="s">
        <v>81</v>
      </c>
      <c r="E22" s="68" t="s">
        <v>81</v>
      </c>
      <c r="F22" s="68" t="s">
        <v>92</v>
      </c>
      <c r="G22" s="76" t="s">
        <v>95</v>
      </c>
      <c r="H22" s="68"/>
      <c r="I22" s="76" t="s">
        <v>151</v>
      </c>
      <c r="J22" s="68" t="s">
        <v>96</v>
      </c>
      <c r="K22" s="76" t="s">
        <v>80</v>
      </c>
      <c r="L22" s="68" t="s">
        <v>81</v>
      </c>
      <c r="M22" s="68" t="s">
        <v>81</v>
      </c>
      <c r="N22" s="68" t="s">
        <v>92</v>
      </c>
      <c r="O22" s="76" t="s">
        <v>95</v>
      </c>
      <c r="P22" s="68"/>
      <c r="Q22" s="68" t="s">
        <v>78</v>
      </c>
      <c r="R22" s="68" t="s">
        <v>29</v>
      </c>
      <c r="S22" s="68" t="s">
        <v>27</v>
      </c>
      <c r="T22" s="68" t="s">
        <v>68</v>
      </c>
      <c r="U22" s="68" t="s">
        <v>69</v>
      </c>
      <c r="V22" s="68" t="s">
        <v>43</v>
      </c>
      <c r="W22" s="68" t="s">
        <v>48</v>
      </c>
      <c r="X22" s="68" t="s">
        <v>122</v>
      </c>
      <c r="Y22" s="76" t="s">
        <v>80</v>
      </c>
      <c r="Z22" s="68" t="s">
        <v>81</v>
      </c>
      <c r="AA22" s="68" t="s">
        <v>103</v>
      </c>
      <c r="AB22" s="68" t="s">
        <v>123</v>
      </c>
      <c r="AC22" s="76" t="s">
        <v>76</v>
      </c>
      <c r="AD22" s="68"/>
      <c r="AE22" s="76" t="s">
        <v>124</v>
      </c>
      <c r="AF22" s="76" t="s">
        <v>125</v>
      </c>
      <c r="AG22" s="78">
        <v>0</v>
      </c>
      <c r="AH22" s="78">
        <v>8697</v>
      </c>
      <c r="AI22" s="78">
        <v>0</v>
      </c>
      <c r="AJ22" s="78">
        <v>9961</v>
      </c>
      <c r="AK22" s="78">
        <v>0</v>
      </c>
      <c r="AL22" s="78">
        <v>1551</v>
      </c>
      <c r="AM22" s="78">
        <v>0</v>
      </c>
      <c r="AN22" s="78">
        <v>0</v>
      </c>
      <c r="AO22" s="78">
        <v>0</v>
      </c>
      <c r="AP22" s="78">
        <v>22</v>
      </c>
      <c r="AQ22" s="78">
        <v>0</v>
      </c>
      <c r="AR22" s="78">
        <v>5828</v>
      </c>
      <c r="AS22" s="69">
        <f t="shared" si="1"/>
        <v>26059</v>
      </c>
      <c r="AT22" s="69">
        <f t="shared" si="2"/>
        <v>26059</v>
      </c>
      <c r="AU22" s="68" t="s">
        <v>144</v>
      </c>
      <c r="AV22" s="68"/>
      <c r="AW22" s="70">
        <v>8760</v>
      </c>
      <c r="AX22" s="68">
        <v>12</v>
      </c>
      <c r="AY22" s="78">
        <v>0</v>
      </c>
      <c r="AZ22" s="78">
        <v>1</v>
      </c>
      <c r="BA22" s="68">
        <f t="shared" si="3"/>
        <v>0</v>
      </c>
      <c r="BB22" s="68">
        <f t="shared" si="4"/>
        <v>26059</v>
      </c>
      <c r="BC22" s="63">
        <f>C4</f>
        <v>0</v>
      </c>
      <c r="BD22" s="63">
        <f>C5</f>
        <v>0</v>
      </c>
      <c r="BE22" s="71">
        <f t="shared" si="5"/>
        <v>0</v>
      </c>
      <c r="BF22" s="71">
        <f t="shared" si="6"/>
        <v>0</v>
      </c>
      <c r="BG22" s="71">
        <f t="shared" si="7"/>
        <v>0</v>
      </c>
      <c r="BH22" s="72"/>
      <c r="BI22" s="72"/>
      <c r="BJ22" s="72">
        <f>BJ14</f>
        <v>0</v>
      </c>
      <c r="BK22" s="72">
        <f t="shared" ref="BK22:BK25" si="14">BJ22*AX22</f>
        <v>0</v>
      </c>
      <c r="BL22" s="80">
        <v>22.84</v>
      </c>
      <c r="BM22" s="72">
        <f t="shared" ref="BM22:BM23" si="15">BL22*AX22</f>
        <v>274.08</v>
      </c>
      <c r="BN22" s="79">
        <v>3.8609999999999998E-2</v>
      </c>
      <c r="BO22" s="73">
        <f t="shared" si="0"/>
        <v>1006.1379899999999</v>
      </c>
      <c r="BP22" s="73">
        <f t="shared" si="9"/>
        <v>1280.2179899999999</v>
      </c>
      <c r="BQ22" s="73">
        <f t="shared" si="12"/>
        <v>0</v>
      </c>
      <c r="BR22" s="73">
        <f t="shared" si="10"/>
        <v>1280.2179899999999</v>
      </c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</row>
    <row r="23" spans="1:119" s="74" customFormat="1" ht="13.5" customHeight="1">
      <c r="A23" s="68">
        <f t="shared" si="11"/>
        <v>10</v>
      </c>
      <c r="B23" s="68" t="s">
        <v>94</v>
      </c>
      <c r="C23" s="76" t="s">
        <v>80</v>
      </c>
      <c r="D23" s="68" t="s">
        <v>81</v>
      </c>
      <c r="E23" s="68" t="s">
        <v>81</v>
      </c>
      <c r="F23" s="68" t="s">
        <v>92</v>
      </c>
      <c r="G23" s="76" t="s">
        <v>95</v>
      </c>
      <c r="H23" s="68"/>
      <c r="I23" s="76" t="s">
        <v>151</v>
      </c>
      <c r="J23" s="68" t="s">
        <v>96</v>
      </c>
      <c r="K23" s="76" t="s">
        <v>80</v>
      </c>
      <c r="L23" s="68" t="s">
        <v>81</v>
      </c>
      <c r="M23" s="68" t="s">
        <v>81</v>
      </c>
      <c r="N23" s="68" t="s">
        <v>92</v>
      </c>
      <c r="O23" s="76" t="s">
        <v>95</v>
      </c>
      <c r="P23" s="68"/>
      <c r="Q23" s="68" t="s">
        <v>78</v>
      </c>
      <c r="R23" s="68" t="s">
        <v>29</v>
      </c>
      <c r="S23" s="68" t="s">
        <v>27</v>
      </c>
      <c r="T23" s="68" t="s">
        <v>68</v>
      </c>
      <c r="U23" s="68" t="s">
        <v>69</v>
      </c>
      <c r="V23" s="68" t="s">
        <v>43</v>
      </c>
      <c r="W23" s="68" t="s">
        <v>48</v>
      </c>
      <c r="X23" s="68" t="s">
        <v>126</v>
      </c>
      <c r="Y23" s="76" t="s">
        <v>80</v>
      </c>
      <c r="Z23" s="68" t="s">
        <v>81</v>
      </c>
      <c r="AA23" s="68" t="s">
        <v>81</v>
      </c>
      <c r="AB23" s="68" t="s">
        <v>92</v>
      </c>
      <c r="AC23" s="76" t="s">
        <v>95</v>
      </c>
      <c r="AD23" s="68"/>
      <c r="AE23" s="76" t="s">
        <v>127</v>
      </c>
      <c r="AF23" s="76" t="s">
        <v>128</v>
      </c>
      <c r="AG23" s="78">
        <v>0</v>
      </c>
      <c r="AH23" s="78">
        <v>18474</v>
      </c>
      <c r="AI23" s="78">
        <v>0</v>
      </c>
      <c r="AJ23" s="78">
        <v>12123</v>
      </c>
      <c r="AK23" s="78">
        <v>0</v>
      </c>
      <c r="AL23" s="78">
        <v>2501</v>
      </c>
      <c r="AM23" s="78">
        <v>0</v>
      </c>
      <c r="AN23" s="78">
        <v>401</v>
      </c>
      <c r="AO23" s="78">
        <v>0</v>
      </c>
      <c r="AP23" s="78">
        <v>5718</v>
      </c>
      <c r="AQ23" s="78">
        <v>0</v>
      </c>
      <c r="AR23" s="78">
        <v>15798</v>
      </c>
      <c r="AS23" s="69">
        <f t="shared" si="1"/>
        <v>55015</v>
      </c>
      <c r="AT23" s="69">
        <f t="shared" si="2"/>
        <v>55015</v>
      </c>
      <c r="AU23" s="68" t="s">
        <v>144</v>
      </c>
      <c r="AV23" s="68"/>
      <c r="AW23" s="70">
        <v>8760</v>
      </c>
      <c r="AX23" s="68">
        <v>12</v>
      </c>
      <c r="AY23" s="78">
        <v>0</v>
      </c>
      <c r="AZ23" s="78">
        <v>1</v>
      </c>
      <c r="BA23" s="68">
        <f t="shared" si="3"/>
        <v>0</v>
      </c>
      <c r="BB23" s="68">
        <f t="shared" si="4"/>
        <v>55015</v>
      </c>
      <c r="BC23" s="63">
        <f>C4</f>
        <v>0</v>
      </c>
      <c r="BD23" s="63">
        <f>C5</f>
        <v>0</v>
      </c>
      <c r="BE23" s="71">
        <f t="shared" ref="BE23:BE24" si="16">BA23*BC23</f>
        <v>0</v>
      </c>
      <c r="BF23" s="71">
        <f t="shared" ref="BF23:BF25" si="17">BB23*BD23</f>
        <v>0</v>
      </c>
      <c r="BG23" s="71">
        <f t="shared" si="7"/>
        <v>0</v>
      </c>
      <c r="BH23" s="73"/>
      <c r="BI23" s="73"/>
      <c r="BJ23" s="72">
        <f>BJ14</f>
        <v>0</v>
      </c>
      <c r="BK23" s="72">
        <f t="shared" si="14"/>
        <v>0</v>
      </c>
      <c r="BL23" s="80">
        <v>22.84</v>
      </c>
      <c r="BM23" s="72">
        <f t="shared" si="15"/>
        <v>274.08</v>
      </c>
      <c r="BN23" s="79">
        <v>3.8609999999999998E-2</v>
      </c>
      <c r="BO23" s="72">
        <f t="shared" ref="BO23:BO24" si="18">BN23*AT23</f>
        <v>2124.1291499999998</v>
      </c>
      <c r="BP23" s="73">
        <f t="shared" si="9"/>
        <v>2398.2091499999997</v>
      </c>
      <c r="BQ23" s="73">
        <f t="shared" ref="BQ23:BQ24" si="19">BP23*0</f>
        <v>0</v>
      </c>
      <c r="BR23" s="73">
        <f t="shared" ref="BR23:BR24" si="20">BQ23+BP23</f>
        <v>2398.2091499999997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</row>
    <row r="24" spans="1:119" s="56" customFormat="1" ht="13.5" customHeight="1">
      <c r="A24" s="55">
        <f t="shared" si="11"/>
        <v>11</v>
      </c>
      <c r="B24" s="55" t="s">
        <v>94</v>
      </c>
      <c r="C24" s="67" t="s">
        <v>80</v>
      </c>
      <c r="D24" s="55" t="s">
        <v>81</v>
      </c>
      <c r="E24" s="55" t="s">
        <v>81</v>
      </c>
      <c r="F24" s="55" t="s">
        <v>92</v>
      </c>
      <c r="G24" s="67" t="s">
        <v>95</v>
      </c>
      <c r="H24" s="55"/>
      <c r="I24" s="67" t="s">
        <v>151</v>
      </c>
      <c r="J24" s="55" t="s">
        <v>96</v>
      </c>
      <c r="K24" s="67" t="s">
        <v>80</v>
      </c>
      <c r="L24" s="55" t="s">
        <v>81</v>
      </c>
      <c r="M24" s="55" t="s">
        <v>81</v>
      </c>
      <c r="N24" s="55" t="s">
        <v>92</v>
      </c>
      <c r="O24" s="67" t="s">
        <v>95</v>
      </c>
      <c r="P24" s="55"/>
      <c r="Q24" s="55" t="s">
        <v>78</v>
      </c>
      <c r="R24" s="55" t="s">
        <v>29</v>
      </c>
      <c r="S24" s="55" t="s">
        <v>27</v>
      </c>
      <c r="T24" s="55" t="s">
        <v>68</v>
      </c>
      <c r="U24" s="55" t="s">
        <v>69</v>
      </c>
      <c r="V24" s="55" t="s">
        <v>43</v>
      </c>
      <c r="W24" s="55" t="s">
        <v>48</v>
      </c>
      <c r="X24" s="55" t="s">
        <v>129</v>
      </c>
      <c r="Y24" s="67" t="s">
        <v>80</v>
      </c>
      <c r="Z24" s="55" t="s">
        <v>81</v>
      </c>
      <c r="AA24" s="55" t="s">
        <v>81</v>
      </c>
      <c r="AB24" s="55" t="s">
        <v>92</v>
      </c>
      <c r="AC24" s="67" t="s">
        <v>130</v>
      </c>
      <c r="AD24" s="55"/>
      <c r="AE24" s="67" t="s">
        <v>131</v>
      </c>
      <c r="AF24" s="55"/>
      <c r="AG24" s="84">
        <v>66424</v>
      </c>
      <c r="AH24" s="84">
        <v>49348</v>
      </c>
      <c r="AI24" s="84">
        <v>43339</v>
      </c>
      <c r="AJ24" s="84">
        <v>31550</v>
      </c>
      <c r="AK24" s="84">
        <v>16568</v>
      </c>
      <c r="AL24" s="84">
        <v>6320</v>
      </c>
      <c r="AM24" s="84">
        <v>4235</v>
      </c>
      <c r="AN24" s="84">
        <v>3135</v>
      </c>
      <c r="AO24" s="84">
        <v>5488</v>
      </c>
      <c r="AP24" s="84">
        <v>25209</v>
      </c>
      <c r="AQ24" s="84">
        <v>39658</v>
      </c>
      <c r="AR24" s="84">
        <v>65522</v>
      </c>
      <c r="AS24" s="57">
        <f t="shared" si="1"/>
        <v>356796</v>
      </c>
      <c r="AT24" s="57">
        <f t="shared" si="2"/>
        <v>356796</v>
      </c>
      <c r="AU24" s="55" t="s">
        <v>148</v>
      </c>
      <c r="AV24" s="55">
        <v>329</v>
      </c>
      <c r="AW24" s="58">
        <v>8760</v>
      </c>
      <c r="AX24" s="55">
        <v>12</v>
      </c>
      <c r="AY24" s="84">
        <v>0</v>
      </c>
      <c r="AZ24" s="84">
        <v>1</v>
      </c>
      <c r="BA24" s="55">
        <f t="shared" ref="BA24" si="21">AS24*AY24</f>
        <v>0</v>
      </c>
      <c r="BB24" s="55">
        <f t="shared" ref="BB24" si="22">AS24*AZ24</f>
        <v>356796</v>
      </c>
      <c r="BC24" s="10">
        <f>C4</f>
        <v>0</v>
      </c>
      <c r="BD24" s="10">
        <f>C6</f>
        <v>0</v>
      </c>
      <c r="BE24" s="59">
        <f t="shared" si="16"/>
        <v>0</v>
      </c>
      <c r="BF24" s="59">
        <f t="shared" ref="BF24" si="23">BB24*BD24</f>
        <v>0</v>
      </c>
      <c r="BG24" s="59">
        <f t="shared" si="7"/>
        <v>0</v>
      </c>
      <c r="BH24" s="60"/>
      <c r="BI24" s="60"/>
      <c r="BJ24" s="60">
        <f>BJ21</f>
        <v>0</v>
      </c>
      <c r="BK24" s="60">
        <f t="shared" si="14"/>
        <v>0</v>
      </c>
      <c r="BL24" s="62">
        <v>5.9699999999999996E-3</v>
      </c>
      <c r="BM24" s="60">
        <f>BL24*AW24*AV24</f>
        <v>17205.7788</v>
      </c>
      <c r="BN24" s="62">
        <v>1.7160000000000002E-2</v>
      </c>
      <c r="BO24" s="60">
        <f t="shared" si="18"/>
        <v>6122.6193600000006</v>
      </c>
      <c r="BP24" s="61">
        <f t="shared" si="9"/>
        <v>23328.398160000001</v>
      </c>
      <c r="BQ24" s="61">
        <f t="shared" si="19"/>
        <v>0</v>
      </c>
      <c r="BR24" s="61">
        <f t="shared" si="20"/>
        <v>23328.398160000001</v>
      </c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</row>
    <row r="25" spans="1:119" s="56" customFormat="1" ht="13.5" customHeight="1">
      <c r="A25" s="55">
        <f t="shared" si="11"/>
        <v>12</v>
      </c>
      <c r="B25" s="55" t="s">
        <v>79</v>
      </c>
      <c r="C25" s="67" t="s">
        <v>80</v>
      </c>
      <c r="D25" s="55" t="s">
        <v>81</v>
      </c>
      <c r="E25" s="55" t="s">
        <v>81</v>
      </c>
      <c r="F25" s="55" t="s">
        <v>82</v>
      </c>
      <c r="G25" s="67" t="s">
        <v>83</v>
      </c>
      <c r="H25" s="55"/>
      <c r="I25" s="67" t="s">
        <v>84</v>
      </c>
      <c r="J25" s="55" t="s">
        <v>97</v>
      </c>
      <c r="K25" s="67" t="s">
        <v>80</v>
      </c>
      <c r="L25" s="55" t="s">
        <v>81</v>
      </c>
      <c r="M25" s="55" t="s">
        <v>98</v>
      </c>
      <c r="N25" s="55" t="s">
        <v>99</v>
      </c>
      <c r="O25" s="67" t="s">
        <v>100</v>
      </c>
      <c r="P25" s="55"/>
      <c r="Q25" s="55" t="s">
        <v>78</v>
      </c>
      <c r="R25" s="55" t="s">
        <v>29</v>
      </c>
      <c r="S25" s="55" t="s">
        <v>27</v>
      </c>
      <c r="T25" s="55" t="s">
        <v>68</v>
      </c>
      <c r="U25" s="55" t="s">
        <v>69</v>
      </c>
      <c r="V25" s="55" t="s">
        <v>43</v>
      </c>
      <c r="W25" s="55" t="s">
        <v>48</v>
      </c>
      <c r="X25" s="55" t="s">
        <v>97</v>
      </c>
      <c r="Y25" s="67" t="s">
        <v>80</v>
      </c>
      <c r="Z25" s="55" t="s">
        <v>81</v>
      </c>
      <c r="AA25" s="55" t="s">
        <v>98</v>
      </c>
      <c r="AB25" s="55" t="s">
        <v>99</v>
      </c>
      <c r="AC25" s="67" t="s">
        <v>100</v>
      </c>
      <c r="AD25" s="55"/>
      <c r="AE25" s="67" t="s">
        <v>132</v>
      </c>
      <c r="AF25" s="55"/>
      <c r="AG25" s="84">
        <v>45075</v>
      </c>
      <c r="AH25" s="84">
        <v>44555</v>
      </c>
      <c r="AI25" s="84">
        <v>29338</v>
      </c>
      <c r="AJ25" s="84">
        <v>23620</v>
      </c>
      <c r="AK25" s="84">
        <v>11782</v>
      </c>
      <c r="AL25" s="84">
        <v>3450</v>
      </c>
      <c r="AM25" s="84">
        <v>632</v>
      </c>
      <c r="AN25" s="84">
        <v>2395</v>
      </c>
      <c r="AO25" s="84">
        <v>4891</v>
      </c>
      <c r="AP25" s="84">
        <v>19954</v>
      </c>
      <c r="AQ25" s="84">
        <v>33397</v>
      </c>
      <c r="AR25" s="84">
        <v>47711</v>
      </c>
      <c r="AS25" s="57">
        <f t="shared" si="1"/>
        <v>266800</v>
      </c>
      <c r="AT25" s="57">
        <f t="shared" si="2"/>
        <v>266800</v>
      </c>
      <c r="AU25" s="55" t="s">
        <v>148</v>
      </c>
      <c r="AV25" s="55">
        <v>438</v>
      </c>
      <c r="AW25" s="58">
        <v>8760</v>
      </c>
      <c r="AX25" s="55">
        <v>12</v>
      </c>
      <c r="AY25" s="84">
        <v>0</v>
      </c>
      <c r="AZ25" s="84">
        <v>1</v>
      </c>
      <c r="BA25" s="55">
        <f t="shared" si="3"/>
        <v>0</v>
      </c>
      <c r="BB25" s="55">
        <f t="shared" si="4"/>
        <v>266800</v>
      </c>
      <c r="BC25" s="10">
        <f>C4</f>
        <v>0</v>
      </c>
      <c r="BD25" s="10">
        <f>C6</f>
        <v>0</v>
      </c>
      <c r="BE25" s="59">
        <f t="shared" ref="BE25" si="24">BA25*BC25</f>
        <v>0</v>
      </c>
      <c r="BF25" s="59">
        <f t="shared" si="17"/>
        <v>0</v>
      </c>
      <c r="BG25" s="59">
        <f t="shared" ref="BG25" si="25">SUM(BE25:BF25)</f>
        <v>0</v>
      </c>
      <c r="BH25" s="60"/>
      <c r="BI25" s="60"/>
      <c r="BJ25" s="60">
        <f>BJ24</f>
        <v>0</v>
      </c>
      <c r="BK25" s="60">
        <f t="shared" si="14"/>
        <v>0</v>
      </c>
      <c r="BL25" s="62">
        <v>5.9699999999999996E-3</v>
      </c>
      <c r="BM25" s="60">
        <f>BL25*AW25*AV25</f>
        <v>22906.173599999998</v>
      </c>
      <c r="BN25" s="62">
        <v>1.7160000000000002E-2</v>
      </c>
      <c r="BO25" s="60">
        <f t="shared" ref="BO25" si="26">BN25*AT25</f>
        <v>4578.2880000000005</v>
      </c>
      <c r="BP25" s="61">
        <f t="shared" si="9"/>
        <v>27484.461599999999</v>
      </c>
      <c r="BQ25" s="61">
        <f t="shared" ref="BQ25" si="27">BP25*0</f>
        <v>0</v>
      </c>
      <c r="BR25" s="61">
        <f t="shared" ref="BR25" si="28">BQ25+BP25</f>
        <v>27484.461599999999</v>
      </c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</row>
    <row r="26" spans="1:119" ht="13.5" customHeight="1">
      <c r="A26" s="46"/>
      <c r="B26" s="46"/>
      <c r="C26" s="46"/>
      <c r="D26" s="46"/>
      <c r="E26" s="46"/>
      <c r="F26" s="46"/>
      <c r="G26" s="47"/>
      <c r="H26" s="46"/>
      <c r="I26" s="48"/>
      <c r="K26" s="49"/>
      <c r="V26" s="49"/>
      <c r="Y26" s="49"/>
      <c r="AE26" s="50"/>
      <c r="AF26" s="50"/>
      <c r="AS26" s="1">
        <f>SUM(AS14:AS25)</f>
        <v>1491411</v>
      </c>
      <c r="AT26" s="51">
        <f>SUM(AT14:AT25)</f>
        <v>1491411</v>
      </c>
      <c r="BM26" s="52"/>
      <c r="BN26" s="52"/>
      <c r="BO26" s="53"/>
      <c r="BP26" s="53">
        <f>SUM(BP14:BP25)</f>
        <v>102383.81461</v>
      </c>
      <c r="BQ26" s="53">
        <f>SUM(BQ14:BQ25)</f>
        <v>0</v>
      </c>
      <c r="BR26" s="54">
        <f>SUM(BR14:BR25)</f>
        <v>102383.81461</v>
      </c>
    </row>
    <row r="27" spans="1:119">
      <c r="A27" s="46"/>
      <c r="B27" s="46"/>
      <c r="C27" s="46"/>
      <c r="D27" s="46"/>
      <c r="E27" s="46"/>
      <c r="F27" s="46"/>
      <c r="G27" s="47"/>
      <c r="H27" s="46"/>
      <c r="I27" s="48"/>
      <c r="K27" s="49"/>
      <c r="V27" s="49"/>
      <c r="Y27" s="49"/>
      <c r="AE27" s="50"/>
      <c r="AF27" s="50"/>
      <c r="AT27" s="51"/>
      <c r="BM27" s="52"/>
      <c r="BN27" s="52"/>
      <c r="BO27" s="53"/>
      <c r="BP27" s="53"/>
      <c r="BQ27" s="53"/>
    </row>
  </sheetData>
  <mergeCells count="7"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Informacja</cp:lastModifiedBy>
  <cp:revision>147</cp:revision>
  <cp:lastPrinted>2017-09-11T08:29:14Z</cp:lastPrinted>
  <dcterms:created xsi:type="dcterms:W3CDTF">2016-09-26T13:43:19Z</dcterms:created>
  <dcterms:modified xsi:type="dcterms:W3CDTF">2022-07-12T07:40:24Z</dcterms:modified>
</cp:coreProperties>
</file>