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A\KONOPISKA GAZ\Konopiska gaz 2022\"/>
    </mc:Choice>
  </mc:AlternateContent>
  <bookViews>
    <workbookView xWindow="0" yWindow="0" windowWidth="28800" windowHeight="10995"/>
  </bookViews>
  <sheets>
    <sheet name="Wykaz ppg - kalkulator " sheetId="2" r:id="rId1"/>
    <sheet name="Arkusz ofertowy" sheetId="3" r:id="rId2"/>
    <sheet name="Zużycie paliwa" sheetId="5" r:id="rId3"/>
    <sheet name="wykaz ppg" sheetId="6" r:id="rId4"/>
  </sheets>
  <calcPr calcId="152511"/>
</workbook>
</file>

<file path=xl/calcChain.xml><?xml version="1.0" encoding="utf-8"?>
<calcChain xmlns="http://schemas.openxmlformats.org/spreadsheetml/2006/main">
  <c r="C45" i="5" l="1"/>
  <c r="C44" i="5"/>
  <c r="C43" i="5"/>
  <c r="B12" i="5"/>
  <c r="C19" i="5" s="1"/>
  <c r="B26" i="5" s="1"/>
  <c r="B31" i="5" s="1"/>
  <c r="D12" i="5"/>
  <c r="F12" i="5"/>
  <c r="G12" i="5"/>
  <c r="B13" i="5"/>
  <c r="C20" i="5" s="1"/>
  <c r="B27" i="5" s="1"/>
  <c r="B32" i="5" s="1"/>
  <c r="D13" i="5"/>
  <c r="F13" i="5"/>
  <c r="G13" i="5"/>
  <c r="B9" i="5"/>
  <c r="C18" i="5" s="1"/>
  <c r="B25" i="5" s="1"/>
  <c r="B30" i="5" s="1"/>
  <c r="D9" i="5"/>
  <c r="F9" i="5"/>
  <c r="G9" i="5"/>
  <c r="AY14" i="2"/>
  <c r="AZ15" i="2"/>
  <c r="AZ14" i="2"/>
  <c r="K13" i="6"/>
  <c r="J13" i="6"/>
  <c r="I13" i="6"/>
  <c r="H13" i="6"/>
  <c r="G13" i="6"/>
  <c r="F13" i="6"/>
  <c r="E13" i="6"/>
  <c r="D13" i="6"/>
  <c r="C13" i="6"/>
  <c r="B13" i="6"/>
  <c r="K12" i="6"/>
  <c r="J12" i="6"/>
  <c r="I12" i="6"/>
  <c r="H12" i="6"/>
  <c r="G12" i="6"/>
  <c r="F12" i="6"/>
  <c r="E12" i="6"/>
  <c r="D12" i="6"/>
  <c r="C12" i="6"/>
  <c r="B12" i="6"/>
  <c r="K11" i="6"/>
  <c r="J11" i="6"/>
  <c r="I11" i="6"/>
  <c r="H11" i="6"/>
  <c r="G11" i="6"/>
  <c r="F11" i="6"/>
  <c r="E11" i="6"/>
  <c r="D11" i="6"/>
  <c r="C11" i="6"/>
  <c r="B11" i="6"/>
  <c r="K10" i="6"/>
  <c r="J10" i="6"/>
  <c r="I10" i="6"/>
  <c r="H10" i="6"/>
  <c r="G10" i="6"/>
  <c r="F10" i="6"/>
  <c r="E10" i="6"/>
  <c r="D10" i="6"/>
  <c r="C10" i="6"/>
  <c r="B10" i="6"/>
  <c r="K9" i="6"/>
  <c r="J9" i="6"/>
  <c r="I9" i="6"/>
  <c r="H9" i="6"/>
  <c r="G9" i="6"/>
  <c r="F9" i="6"/>
  <c r="E9" i="6"/>
  <c r="D9" i="6"/>
  <c r="C9" i="6"/>
  <c r="B9" i="6"/>
  <c r="K8" i="6"/>
  <c r="J8" i="6"/>
  <c r="I8" i="6"/>
  <c r="H8" i="6"/>
  <c r="G8" i="6"/>
  <c r="F8" i="6"/>
  <c r="E8" i="6"/>
  <c r="D8" i="6"/>
  <c r="C8" i="6"/>
  <c r="B8" i="6"/>
  <c r="K7" i="6"/>
  <c r="J7" i="6"/>
  <c r="I7" i="6"/>
  <c r="H7" i="6"/>
  <c r="G7" i="6"/>
  <c r="F7" i="6"/>
  <c r="E7" i="6"/>
  <c r="D7" i="6"/>
  <c r="C7" i="6"/>
  <c r="B7" i="6"/>
  <c r="K6" i="6"/>
  <c r="J6" i="6"/>
  <c r="I6" i="6"/>
  <c r="H6" i="6"/>
  <c r="G6" i="6"/>
  <c r="F6" i="6"/>
  <c r="E6" i="6"/>
  <c r="D6" i="6"/>
  <c r="C6" i="6"/>
  <c r="B6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BG13" i="2"/>
  <c r="BG12" i="2"/>
  <c r="D20" i="5"/>
  <c r="D19" i="5"/>
  <c r="D18" i="5"/>
  <c r="F11" i="5"/>
  <c r="D11" i="5"/>
  <c r="B11" i="5"/>
  <c r="F10" i="5"/>
  <c r="D10" i="5"/>
  <c r="B10" i="5"/>
  <c r="F8" i="5"/>
  <c r="D8" i="5"/>
  <c r="B8" i="5"/>
  <c r="F7" i="5"/>
  <c r="D7" i="5"/>
  <c r="B7" i="5"/>
  <c r="F6" i="5"/>
  <c r="D6" i="5"/>
  <c r="B6" i="5"/>
  <c r="G14" i="3"/>
  <c r="C14" i="3"/>
  <c r="B14" i="3"/>
  <c r="C13" i="3"/>
  <c r="B13" i="3"/>
  <c r="H12" i="3"/>
  <c r="G12" i="3"/>
  <c r="C12" i="3"/>
  <c r="B12" i="3"/>
  <c r="I11" i="3"/>
  <c r="C11" i="3"/>
  <c r="B11" i="3"/>
  <c r="C10" i="3"/>
  <c r="B10" i="3"/>
  <c r="I9" i="3"/>
  <c r="C9" i="3"/>
  <c r="B9" i="3"/>
  <c r="H8" i="3"/>
  <c r="G8" i="3"/>
  <c r="C8" i="3"/>
  <c r="B8" i="3"/>
  <c r="C7" i="3"/>
  <c r="B7" i="3"/>
  <c r="BJ11" i="2"/>
  <c r="I12" i="3" s="1"/>
  <c r="BJ10" i="2"/>
  <c r="BJ7" i="2"/>
  <c r="I8" i="3" s="1"/>
  <c r="BJ6" i="2"/>
  <c r="I7" i="3" s="1"/>
  <c r="BJ5" i="2"/>
  <c r="BJ3" i="2"/>
  <c r="BJ2" i="2"/>
  <c r="BJ13" i="2"/>
  <c r="I14" i="3" s="1"/>
  <c r="BJ12" i="2"/>
  <c r="I13" i="3" s="1"/>
  <c r="BI11" i="2"/>
  <c r="BI10" i="2"/>
  <c r="BJ9" i="2"/>
  <c r="I10" i="3" s="1"/>
  <c r="BI8" i="2"/>
  <c r="BJ8" i="2" s="1"/>
  <c r="BI6" i="2"/>
  <c r="BI4" i="2"/>
  <c r="BJ4" i="2" s="1"/>
  <c r="BG8" i="2"/>
  <c r="G9" i="3" s="1"/>
  <c r="BK11" i="2"/>
  <c r="BK10" i="2"/>
  <c r="BK6" i="2"/>
  <c r="BK4" i="2"/>
  <c r="BH13" i="2"/>
  <c r="H14" i="3" s="1"/>
  <c r="BH8" i="2"/>
  <c r="H9" i="3" s="1"/>
  <c r="BH7" i="2"/>
  <c r="BH5" i="2"/>
  <c r="BH3" i="2"/>
  <c r="BH2" i="2"/>
  <c r="BG4" i="2"/>
  <c r="BH4" i="2" s="1"/>
  <c r="BH9" i="2"/>
  <c r="H10" i="3" s="1"/>
  <c r="BG11" i="2"/>
  <c r="BH11" i="2" s="1"/>
  <c r="BG10" i="2"/>
  <c r="BH10" i="2" s="1"/>
  <c r="H11" i="3" s="1"/>
  <c r="BG6" i="2"/>
  <c r="BE3" i="2"/>
  <c r="BE4" i="2" s="1"/>
  <c r="BE5" i="2" s="1"/>
  <c r="BE6" i="2" s="1"/>
  <c r="BE7" i="2" s="1"/>
  <c r="BE8" i="2" l="1"/>
  <c r="E8" i="3"/>
  <c r="E7" i="3"/>
  <c r="BH6" i="2"/>
  <c r="H7" i="3" s="1"/>
  <c r="G7" i="3"/>
  <c r="BH12" i="2"/>
  <c r="H13" i="3" s="1"/>
  <c r="G13" i="3"/>
  <c r="G10" i="3"/>
  <c r="G11" i="3"/>
  <c r="AZ10" i="2"/>
  <c r="AZ6" i="2"/>
  <c r="AY13" i="2"/>
  <c r="AZ13" i="2" s="1"/>
  <c r="AY12" i="2"/>
  <c r="AZ12" i="2" s="1"/>
  <c r="AY11" i="2"/>
  <c r="AZ11" i="2" s="1"/>
  <c r="AY10" i="2"/>
  <c r="AY9" i="2"/>
  <c r="AZ9" i="2" s="1"/>
  <c r="AY8" i="2"/>
  <c r="AZ8" i="2" s="1"/>
  <c r="AY7" i="2"/>
  <c r="AZ7" i="2" s="1"/>
  <c r="AY6" i="2"/>
  <c r="AY5" i="2"/>
  <c r="AZ5" i="2" s="1"/>
  <c r="AY4" i="2"/>
  <c r="AZ4" i="2" s="1"/>
  <c r="AY3" i="2"/>
  <c r="AZ3" i="2" s="1"/>
  <c r="AY2" i="2"/>
  <c r="AZ2" i="2" s="1"/>
  <c r="BF2" i="2" l="1"/>
  <c r="BL2" i="2"/>
  <c r="BF3" i="2"/>
  <c r="BL3" i="2"/>
  <c r="BM3" i="2" s="1"/>
  <c r="BN3" i="2" s="1"/>
  <c r="BO3" i="2" s="1"/>
  <c r="BF7" i="2"/>
  <c r="F8" i="3" s="1"/>
  <c r="BL7" i="2"/>
  <c r="G7" i="5"/>
  <c r="D8" i="3"/>
  <c r="G11" i="5"/>
  <c r="D12" i="3"/>
  <c r="BF6" i="2"/>
  <c r="F7" i="3" s="1"/>
  <c r="D7" i="3"/>
  <c r="BL6" i="2"/>
  <c r="G6" i="5"/>
  <c r="BF4" i="2"/>
  <c r="BL4" i="2"/>
  <c r="BF8" i="2"/>
  <c r="F9" i="3" s="1"/>
  <c r="D9" i="3"/>
  <c r="G8" i="5"/>
  <c r="BL8" i="2"/>
  <c r="D13" i="3"/>
  <c r="E19" i="5"/>
  <c r="BL12" i="2"/>
  <c r="D11" i="3"/>
  <c r="G10" i="5"/>
  <c r="BF5" i="2"/>
  <c r="BL5" i="2"/>
  <c r="BM5" i="2" s="1"/>
  <c r="BN5" i="2" s="1"/>
  <c r="BO5" i="2" s="1"/>
  <c r="E18" i="5"/>
  <c r="D10" i="3"/>
  <c r="E20" i="5"/>
  <c r="D14" i="3"/>
  <c r="BL13" i="2"/>
  <c r="BL11" i="2"/>
  <c r="BE9" i="2"/>
  <c r="E9" i="3"/>
  <c r="BL10" i="2"/>
  <c r="BL9" i="2"/>
  <c r="BM2" i="2" l="1"/>
  <c r="BE10" i="2"/>
  <c r="E10" i="3"/>
  <c r="BF9" i="2"/>
  <c r="F10" i="3" s="1"/>
  <c r="J10" i="3"/>
  <c r="J12" i="3"/>
  <c r="J7" i="3"/>
  <c r="BM6" i="2"/>
  <c r="J8" i="3"/>
  <c r="BM7" i="2"/>
  <c r="BN2" i="2"/>
  <c r="J11" i="3"/>
  <c r="J14" i="3"/>
  <c r="J13" i="3"/>
  <c r="BM8" i="2"/>
  <c r="J9" i="3"/>
  <c r="BM4" i="2"/>
  <c r="BN4" i="2" s="1"/>
  <c r="BO4" i="2" s="1"/>
  <c r="BN8" i="2" l="1"/>
  <c r="BO8" i="2" s="1"/>
  <c r="K9" i="3"/>
  <c r="BO2" i="2"/>
  <c r="BN7" i="2"/>
  <c r="BO7" i="2" s="1"/>
  <c r="K8" i="3"/>
  <c r="BN6" i="2"/>
  <c r="BO6" i="2" s="1"/>
  <c r="K7" i="3"/>
  <c r="BM9" i="2"/>
  <c r="BE11" i="2"/>
  <c r="E11" i="3"/>
  <c r="BF10" i="2"/>
  <c r="C22" i="3"/>
  <c r="C21" i="3"/>
  <c r="C20" i="3"/>
  <c r="BE12" i="2" l="1"/>
  <c r="E12" i="3"/>
  <c r="BF11" i="2"/>
  <c r="F11" i="3"/>
  <c r="BM10" i="2"/>
  <c r="BN9" i="2"/>
  <c r="K10" i="3"/>
  <c r="K5" i="6"/>
  <c r="J5" i="6"/>
  <c r="H5" i="6"/>
  <c r="G5" i="6"/>
  <c r="F5" i="6"/>
  <c r="E5" i="6"/>
  <c r="D5" i="6"/>
  <c r="C5" i="6"/>
  <c r="K4" i="6"/>
  <c r="J4" i="6"/>
  <c r="H4" i="6"/>
  <c r="G4" i="6"/>
  <c r="F4" i="6"/>
  <c r="E4" i="6"/>
  <c r="D4" i="6"/>
  <c r="C4" i="6"/>
  <c r="K3" i="6"/>
  <c r="J3" i="6"/>
  <c r="H3" i="6"/>
  <c r="G3" i="6"/>
  <c r="F3" i="6"/>
  <c r="E3" i="6"/>
  <c r="D3" i="6"/>
  <c r="C3" i="6"/>
  <c r="K2" i="6"/>
  <c r="J2" i="6"/>
  <c r="H2" i="6"/>
  <c r="G2" i="6"/>
  <c r="F2" i="6"/>
  <c r="E2" i="6"/>
  <c r="D2" i="6"/>
  <c r="C2" i="6"/>
  <c r="G6" i="3"/>
  <c r="C6" i="3"/>
  <c r="B6" i="3"/>
  <c r="B5" i="6" s="1"/>
  <c r="C5" i="3"/>
  <c r="B5" i="3"/>
  <c r="B4" i="6" s="1"/>
  <c r="G4" i="3"/>
  <c r="C4" i="3"/>
  <c r="B4" i="3"/>
  <c r="B3" i="6" s="1"/>
  <c r="G3" i="3"/>
  <c r="C3" i="3"/>
  <c r="B3" i="3"/>
  <c r="B2" i="6" s="1"/>
  <c r="F5" i="5"/>
  <c r="D5" i="5"/>
  <c r="B5" i="5"/>
  <c r="F4" i="5"/>
  <c r="D4" i="5"/>
  <c r="B4" i="5"/>
  <c r="F3" i="5"/>
  <c r="D3" i="5"/>
  <c r="B3" i="5"/>
  <c r="F2" i="5"/>
  <c r="D2" i="5"/>
  <c r="B2" i="5"/>
  <c r="BO9" i="2" l="1"/>
  <c r="F12" i="3"/>
  <c r="BM11" i="2"/>
  <c r="BN10" i="2"/>
  <c r="BO10" i="2" s="1"/>
  <c r="K11" i="3"/>
  <c r="BE13" i="2"/>
  <c r="E13" i="3"/>
  <c r="BF12" i="2"/>
  <c r="I6" i="3"/>
  <c r="I4" i="3"/>
  <c r="I3" i="3"/>
  <c r="F13" i="3" l="1"/>
  <c r="BM12" i="2"/>
  <c r="BN11" i="2"/>
  <c r="BO11" i="2" s="1"/>
  <c r="K12" i="3"/>
  <c r="E14" i="3"/>
  <c r="BF13" i="2"/>
  <c r="H6" i="3"/>
  <c r="H4" i="3"/>
  <c r="H3" i="3"/>
  <c r="F14" i="3" l="1"/>
  <c r="BM13" i="2"/>
  <c r="BM14" i="2" s="1"/>
  <c r="BN12" i="2"/>
  <c r="K13" i="3"/>
  <c r="G21" i="5"/>
  <c r="I17" i="5"/>
  <c r="H17" i="5"/>
  <c r="G17" i="5"/>
  <c r="BO12" i="2" l="1"/>
  <c r="BN13" i="2"/>
  <c r="BO13" i="2" s="1"/>
  <c r="K14" i="3"/>
  <c r="BN14" i="2" l="1"/>
  <c r="BO14" i="2"/>
  <c r="E21" i="5"/>
  <c r="I5" i="3" l="1"/>
  <c r="E3" i="3"/>
  <c r="H5" i="3" l="1"/>
  <c r="G5" i="3"/>
  <c r="A3" i="2"/>
  <c r="A3" i="3"/>
  <c r="G4" i="5"/>
  <c r="D5" i="3"/>
  <c r="I4" i="6"/>
  <c r="I5" i="6"/>
  <c r="G5" i="5"/>
  <c r="D6" i="3"/>
  <c r="G3" i="5"/>
  <c r="D4" i="3"/>
  <c r="I3" i="6"/>
  <c r="A3" i="5"/>
  <c r="A4" i="5" s="1"/>
  <c r="A5" i="5" s="1"/>
  <c r="A6" i="5" s="1"/>
  <c r="A7" i="5" s="1"/>
  <c r="A8" i="5" s="1"/>
  <c r="A9" i="5" l="1"/>
  <c r="A10" i="5" s="1"/>
  <c r="A11" i="5" s="1"/>
  <c r="A12" i="5" s="1"/>
  <c r="A13" i="5" s="1"/>
  <c r="J6" i="3"/>
  <c r="J5" i="3"/>
  <c r="J3" i="3"/>
  <c r="J4" i="3"/>
  <c r="F4" i="3"/>
  <c r="E4" i="3"/>
  <c r="F3" i="3"/>
  <c r="A4" i="2"/>
  <c r="A4" i="3"/>
  <c r="D3" i="3"/>
  <c r="G2" i="5"/>
  <c r="I2" i="6"/>
  <c r="A5" i="2" l="1"/>
  <c r="A6" i="2" s="1"/>
  <c r="A5" i="3"/>
  <c r="E5" i="3"/>
  <c r="E6" i="3"/>
  <c r="A7" i="2" l="1"/>
  <c r="A7" i="3"/>
  <c r="K4" i="3"/>
  <c r="K3" i="3"/>
  <c r="F5" i="3"/>
  <c r="K5" i="3"/>
  <c r="A6" i="3"/>
  <c r="A8" i="3" l="1"/>
  <c r="A8" i="2"/>
  <c r="K6" i="3"/>
  <c r="F6" i="3"/>
  <c r="A9" i="2" l="1"/>
  <c r="A9" i="3"/>
  <c r="G15" i="5"/>
  <c r="A10" i="3" l="1"/>
  <c r="A10" i="2"/>
  <c r="A11" i="3" l="1"/>
  <c r="A11" i="2"/>
  <c r="I21" i="5"/>
  <c r="K15" i="3"/>
  <c r="A12" i="2" l="1"/>
  <c r="A12" i="3"/>
  <c r="K16" i="3"/>
  <c r="K17" i="3" s="1"/>
  <c r="A13" i="3" l="1"/>
  <c r="A13" i="2"/>
  <c r="A14" i="3" s="1"/>
</calcChain>
</file>

<file path=xl/sharedStrings.xml><?xml version="1.0" encoding="utf-8"?>
<sst xmlns="http://schemas.openxmlformats.org/spreadsheetml/2006/main" count="601" uniqueCount="164">
  <si>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</si>
  <si>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</si>
  <si>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</si>
  <si>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</si>
  <si>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</si>
  <si>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</si>
  <si>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</si>
  <si>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</si>
  <si>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Nr gazomierza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</si>
  <si>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</si>
  <si>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</si>
  <si>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</si>
  <si>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</si>
  <si>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</si>
  <si>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</si>
  <si>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</si>
  <si>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</si>
  <si>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</si>
  <si>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</si>
  <si>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</si>
  <si>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</si>
  <si>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</si>
  <si>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</si>
  <si>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>Szacowane roczne zużycie paliwa gazowego [kWh]</t>
  </si>
  <si>
    <t xml:space="preserve">Obecny Sprzedawca </t>
  </si>
  <si>
    <t>OSD</t>
  </si>
  <si>
    <t>Termin obowiązywania umowy</t>
  </si>
  <si>
    <t xml:space="preserve">Nr NIP </t>
  </si>
  <si>
    <t>Akcyza</t>
  </si>
  <si>
    <t>Nr PPG wg OSD</t>
  </si>
  <si>
    <t>zwolniony</t>
  </si>
  <si>
    <t>Lp.</t>
  </si>
  <si>
    <t>Termin wypowiedzenia</t>
  </si>
  <si>
    <t>PSG</t>
  </si>
  <si>
    <t>Odbiorca</t>
  </si>
  <si>
    <t>Adresat faktury</t>
  </si>
  <si>
    <t>Ilość godzin w roku [h]</t>
  </si>
  <si>
    <t>Wartość netto</t>
  </si>
  <si>
    <t>Wartość brutto</t>
  </si>
  <si>
    <t>VAT</t>
  </si>
  <si>
    <t>Cena jednostkowa paliwa netto [zł/kWh]</t>
  </si>
  <si>
    <t>Wartość abonamentu netto</t>
  </si>
  <si>
    <t>Wartość opłaty dystrybucyjnej stałej</t>
  </si>
  <si>
    <t>Cena jednostkowa opłaty dystrybucyjnej zmiennej netto [zł/kWh]</t>
  </si>
  <si>
    <t>Cena jednostkowa abonamentu netto [zł/mc]</t>
  </si>
  <si>
    <t>Cena jednostkowa opłaty dystrybucyjnej stałej netto [zł/mc]</t>
  </si>
  <si>
    <t>Wartość opłaty dystrybucyjnej zmiennej</t>
  </si>
  <si>
    <t>Obiekt</t>
  </si>
  <si>
    <t>PPG</t>
  </si>
  <si>
    <t>Razem netto</t>
  </si>
  <si>
    <t>Razem brutto</t>
  </si>
  <si>
    <t xml:space="preserve">podpis  osoby/osób uprawnionej </t>
  </si>
  <si>
    <t>do reprezentowania Wykonawcy</t>
  </si>
  <si>
    <t>Uwaga:</t>
  </si>
  <si>
    <t>1. Wprowadzono formuły. Wykonawca wypełnia TYLKO pola zaznaczone kolorem pomarańczowym. Zamawiający wymaga ceny jednolitej dla wszystkich ppg.</t>
  </si>
  <si>
    <t>Nr ppg</t>
  </si>
  <si>
    <t>Minimalne ciśnienie paliwa gazowego przy jakim dostarczane będzie paliwo gazowe</t>
  </si>
  <si>
    <t>Data rozpoczęcia dostarczania paliwa gazowego</t>
  </si>
  <si>
    <t>Grupa Taryfowa Sprzedawcy</t>
  </si>
  <si>
    <t>Grupa taryfowa OSD</t>
  </si>
  <si>
    <t>Wskazanie wysokości kwoty, o której mowa w par. 6 ust. 3/par. 7 ust. 3/ par. 6 ust. 1</t>
  </si>
  <si>
    <t>Arkusza cenowego nie należy samemu, ręcznie wypełniać, dane automatycznie są przenoszone z arkusza nr 1 "Wykaz ppg"</t>
  </si>
  <si>
    <t>PGNiG Obrót Detaliczny sp. z o.o.</t>
  </si>
  <si>
    <t>ARKUSZ OFERTOWY - załącznik do Formularza Ofertowego stanowiacego Załącznik nr 3 do SWZ</t>
  </si>
  <si>
    <t>Cena jednostkowa paliwa netto [zł/MWh]</t>
  </si>
  <si>
    <t>3. Wykonawca wypełniając wskazane przez Zamawiającego w arkuszu nr 1 pola, automatycznie wypełnia arkusz nr 2 „Arkusz ofertowy”, który należy wydrukować i dołączyć do Formularza ofertowego.</t>
  </si>
  <si>
    <t>2. W tym arkuszu prosimy wpisać cenę w zł/kWh. W arkuszu ofertowym zostanie ona przeliczona wg zł/MWh i taką wartość prosimy wpisać do Formularza ofertowego.</t>
  </si>
  <si>
    <t>Miejsce</t>
  </si>
  <si>
    <t>Data</t>
  </si>
  <si>
    <t>znak sprawy</t>
  </si>
  <si>
    <t>Szacowane zużycie paliwa gazowego w okresie trwania umowy [kWh}</t>
  </si>
  <si>
    <t>Szacowane zużycie paliwa gazowego w okresie trwania umowy[kWh]</t>
  </si>
  <si>
    <t>L.p.</t>
  </si>
  <si>
    <t>Moc Umowna [kWh/h]</t>
  </si>
  <si>
    <t>Razem ilości umowne:</t>
  </si>
  <si>
    <t>Zamówienie ilości Paliwa gazowego w okresie obowiązywania Umowy [kWh]</t>
  </si>
  <si>
    <t>l.p.</t>
  </si>
  <si>
    <t>Adres Obiektu</t>
  </si>
  <si>
    <t>Rodzaj Paliwa gazowego</t>
  </si>
  <si>
    <t xml:space="preserve">Określenie własności Układu pomiarowego/ urządzenia do telemetrycznego przekazywania danych (o ile taki jest) </t>
  </si>
  <si>
    <t>Miejsce, w którym przechodzi prawo własności Paliwa gazowego (np.: przed / za Układem pomiarowym zlokalizowanym w stacji gazowej)</t>
  </si>
  <si>
    <t>Nie zaazotowane</t>
  </si>
  <si>
    <t>Minimalne ciśnienie Paliwa gazowego przy jakim dostarczane będzie Paliwo gazowe</t>
  </si>
  <si>
    <t>Grupa Taryfowa OSD</t>
  </si>
  <si>
    <t>Data rozpoczęcia dostarczania Paliwa Gazowego</t>
  </si>
  <si>
    <t>Deklaracja planowanego zużycia paliwa gazowego w okresie trwania umowy</t>
  </si>
  <si>
    <t>W-3.6</t>
  </si>
  <si>
    <t>1</t>
  </si>
  <si>
    <t>W-5.1</t>
  </si>
  <si>
    <t>nie dotyczy</t>
  </si>
  <si>
    <t>Obszar dystrybucyjny</t>
  </si>
  <si>
    <t>Szkolna</t>
  </si>
  <si>
    <t>_ZA</t>
  </si>
  <si>
    <t>W-5.1_ZA</t>
  </si>
  <si>
    <r>
      <t>Nr ID / rejestratora / przelicznika / gazomierza / identyfikacyjny Obiektu</t>
    </r>
    <r>
      <rPr>
        <b/>
        <vertAlign val="superscript"/>
        <sz val="8"/>
        <color rgb="FF000000"/>
        <rFont val="Calibri"/>
        <family val="2"/>
        <charset val="238"/>
        <scheme val="minor"/>
      </rPr>
      <t>[1]</t>
    </r>
  </si>
  <si>
    <r>
      <t xml:space="preserve">Odbiorca, w związku z prowadzoną działalnością zobowiązuje się, że będzie nabywał i odbierał Paliwo gazowe w celu </t>
    </r>
    <r>
      <rPr>
        <b/>
        <vertAlign val="superscript"/>
        <sz val="8"/>
        <color rgb="FF000000"/>
        <rFont val="Calibri"/>
        <family val="2"/>
        <charset val="238"/>
        <scheme val="minor"/>
      </rPr>
      <t>[1]</t>
    </r>
    <r>
      <rPr>
        <b/>
        <sz val="8"/>
        <color rgb="FF000000"/>
        <rFont val="Calibri"/>
        <family val="2"/>
        <charset val="238"/>
        <scheme val="minor"/>
      </rPr>
      <t>:</t>
    </r>
  </si>
  <si>
    <t>Gmina Konopiska</t>
  </si>
  <si>
    <t>Gminne Centrum Kultury i Rekreacji</t>
  </si>
  <si>
    <t>42-274</t>
  </si>
  <si>
    <t>Konopiska</t>
  </si>
  <si>
    <t>Lipowa</t>
  </si>
  <si>
    <t>5</t>
  </si>
  <si>
    <t>5732792374</t>
  </si>
  <si>
    <t>Sportowa</t>
  </si>
  <si>
    <t>60</t>
  </si>
  <si>
    <t>Zespół Szkolno-Przedszkolny im. M. Kopernika</t>
  </si>
  <si>
    <t>Hutki</t>
  </si>
  <si>
    <t>161</t>
  </si>
  <si>
    <t>Zespół Szkolno-Przedszkolny w Rększowicach</t>
  </si>
  <si>
    <t>Rększowice</t>
  </si>
  <si>
    <t>78</t>
  </si>
  <si>
    <t>Szkoła Podstawowa im. Henryka Sienkiewicza w Konopiskach</t>
  </si>
  <si>
    <t>7</t>
  </si>
  <si>
    <t>Gminne Centrum Kultury i Sportu w Konopiskach</t>
  </si>
  <si>
    <t>Zespół Szkolno-Przedszkolny im. Jana Kochanowskiego</t>
  </si>
  <si>
    <t>Aleksandria</t>
  </si>
  <si>
    <t>Gościnna</t>
  </si>
  <si>
    <t>130</t>
  </si>
  <si>
    <t>PGNiG Obrót Detaliczny Sp. z o.o.</t>
  </si>
  <si>
    <t>01.01.2022 godz. 6:00</t>
  </si>
  <si>
    <t>8018590365500006059878</t>
  </si>
  <si>
    <t>8018590365500007424781</t>
  </si>
  <si>
    <t>1091638</t>
  </si>
  <si>
    <t>Kopalnia</t>
  </si>
  <si>
    <t>2</t>
  </si>
  <si>
    <t>8018590365500019088087</t>
  </si>
  <si>
    <t>91486</t>
  </si>
  <si>
    <t>3</t>
  </si>
  <si>
    <t>8018590365500007689593</t>
  </si>
  <si>
    <t>21852409</t>
  </si>
  <si>
    <t>Łaziec</t>
  </si>
  <si>
    <t>dz. 44</t>
  </si>
  <si>
    <t>8018590365500019305603</t>
  </si>
  <si>
    <t>27483976</t>
  </si>
  <si>
    <t>Wygoda</t>
  </si>
  <si>
    <t>17</t>
  </si>
  <si>
    <t>8018590365500013278002</t>
  </si>
  <si>
    <t>457091</t>
  </si>
  <si>
    <t>0030748238</t>
  </si>
  <si>
    <t>161053</t>
  </si>
  <si>
    <t>0030747325</t>
  </si>
  <si>
    <t>232101</t>
  </si>
  <si>
    <t>8018590365500000045358</t>
  </si>
  <si>
    <t>GCKiS w Konopiskach - Świetlica Kopalnia</t>
  </si>
  <si>
    <t>Klonowa</t>
  </si>
  <si>
    <t>8018590365500013996302</t>
  </si>
  <si>
    <t>00447041</t>
  </si>
  <si>
    <t>GCKiS w Konopiskach - Budynek Administracyjny</t>
  </si>
  <si>
    <t>8018590365500007130637</t>
  </si>
  <si>
    <t>00612817</t>
  </si>
  <si>
    <t>GCKiS w Konopiskach - Hala Sportowa</t>
  </si>
  <si>
    <t>7A</t>
  </si>
  <si>
    <t>8018590365500031097012</t>
  </si>
  <si>
    <t>W-4</t>
  </si>
  <si>
    <t>W-1.1</t>
  </si>
  <si>
    <t>W-2.1</t>
  </si>
  <si>
    <t>Zgodnie z wydanymi warunkami przyłączenia do sieci gazowej</t>
  </si>
  <si>
    <t>OSD/Odbiorca</t>
  </si>
  <si>
    <t>Granica własności sieci gazowej OSD określonej w Warunkach przyłączenia do sieci gazowej</t>
  </si>
  <si>
    <t>Potrzeby własne</t>
  </si>
  <si>
    <t>Konopiska Sportowa 7</t>
  </si>
  <si>
    <t>Konopiska Sportowa 7a</t>
  </si>
  <si>
    <t>Aleksandria, Gościnna 130</t>
  </si>
  <si>
    <t>01.01.2022 godz.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</si>
</sst>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21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632423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9"/>
      <color rgb="FF000000"/>
      <name val="Cambria"/>
      <family val="1"/>
      <charset val="238"/>
      <scheme val="major"/>
    </font>
    <font>
      <sz val="9"/>
      <color rgb="FF000000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vertAlign val="superscript"/>
      <sz val="8"/>
      <color rgb="FF000000"/>
      <name val="Calibri"/>
      <family val="2"/>
      <charset val="238"/>
      <scheme val="minor"/>
    </font>
    <font>
      <sz val="8"/>
      <color rgb="FF000000"/>
      <name val="Cambria"/>
      <family val="1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lightGray">
        <fgColor rgb="FF000000"/>
        <bgColor rgb="FFB1B1B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/>
    <xf numFmtId="44" fontId="4" fillId="0" borderId="1" xfId="5" applyFont="1" applyBorder="1"/>
    <xf numFmtId="44" fontId="5" fillId="0" borderId="1" xfId="0" applyNumberFormat="1" applyFont="1" applyBorder="1"/>
    <xf numFmtId="0" fontId="5" fillId="0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/>
    <xf numFmtId="0" fontId="4" fillId="0" borderId="3" xfId="0" applyFont="1" applyBorder="1"/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4" fillId="0" borderId="1" xfId="0" applyNumberFormat="1" applyFont="1" applyBorder="1"/>
    <xf numFmtId="0" fontId="4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/>
    <xf numFmtId="0" fontId="6" fillId="0" borderId="1" xfId="0" applyNumberFormat="1" applyFont="1" applyFill="1" applyBorder="1"/>
    <xf numFmtId="0" fontId="4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7" fillId="0" borderId="1" xfId="0" applyFont="1" applyFill="1" applyBorder="1"/>
    <xf numFmtId="0" fontId="12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0" fontId="14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4" fillId="4" borderId="1" xfId="0" applyFont="1" applyFill="1" applyBorder="1"/>
    <xf numFmtId="0" fontId="14" fillId="4" borderId="1" xfId="0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14" fillId="5" borderId="1" xfId="0" applyFont="1" applyFill="1" applyBorder="1"/>
    <xf numFmtId="0" fontId="15" fillId="0" borderId="1" xfId="0" applyFont="1" applyBorder="1" applyAlignment="1">
      <alignment horizontal="center" wrapText="1"/>
    </xf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/>
    <xf numFmtId="49" fontId="16" fillId="0" borderId="1" xfId="0" applyNumberFormat="1" applyFont="1" applyBorder="1"/>
    <xf numFmtId="0" fontId="14" fillId="0" borderId="1" xfId="0" applyFont="1" applyFill="1" applyBorder="1" applyAlignment="1"/>
    <xf numFmtId="44" fontId="14" fillId="0" borderId="1" xfId="5" applyFont="1" applyFill="1" applyBorder="1"/>
    <xf numFmtId="0" fontId="14" fillId="6" borderId="1" xfId="0" applyFont="1" applyFill="1" applyBorder="1"/>
    <xf numFmtId="44" fontId="14" fillId="0" borderId="1" xfId="0" applyNumberFormat="1" applyFont="1" applyFill="1" applyBorder="1"/>
    <xf numFmtId="0" fontId="14" fillId="0" borderId="0" xfId="0" applyFont="1" applyFill="1"/>
    <xf numFmtId="44" fontId="16" fillId="0" borderId="0" xfId="0" applyNumberFormat="1" applyFont="1"/>
    <xf numFmtId="0" fontId="18" fillId="6" borderId="0" xfId="0" applyFont="1" applyFill="1"/>
    <xf numFmtId="0" fontId="16" fillId="6" borderId="0" xfId="0" applyFont="1" applyFill="1"/>
    <xf numFmtId="0" fontId="15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0" fillId="0" borderId="1" xfId="0" applyFont="1" applyBorder="1"/>
    <xf numFmtId="0" fontId="16" fillId="6" borderId="1" xfId="0" applyFont="1" applyFill="1" applyBorder="1"/>
    <xf numFmtId="44" fontId="16" fillId="0" borderId="1" xfId="5" applyFont="1" applyFill="1" applyBorder="1"/>
    <xf numFmtId="0" fontId="16" fillId="0" borderId="1" xfId="0" applyFont="1" applyFill="1" applyBorder="1"/>
    <xf numFmtId="0" fontId="4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/>
    <xf numFmtId="0" fontId="6" fillId="0" borderId="0" xfId="0" applyNumberFormat="1" applyFont="1" applyFill="1" applyBorder="1"/>
    <xf numFmtId="0" fontId="4" fillId="0" borderId="0" xfId="0" applyNumberFormat="1" applyFont="1" applyBorder="1" applyAlignment="1">
      <alignment horizontal="right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wrapText="1"/>
    </xf>
    <xf numFmtId="0" fontId="6" fillId="0" borderId="1" xfId="0" applyNumberFormat="1" applyFont="1" applyBorder="1"/>
    <xf numFmtId="0" fontId="6" fillId="0" borderId="0" xfId="0" applyNumberFormat="1" applyFont="1" applyBorder="1"/>
    <xf numFmtId="0" fontId="5" fillId="7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horizontal="center" vertical="center" wrapText="1"/>
    </xf>
    <xf numFmtId="0" fontId="4" fillId="7" borderId="10" xfId="0" applyNumberFormat="1" applyFont="1" applyFill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6" fillId="3" borderId="1" xfId="0" applyNumberFormat="1" applyFont="1" applyFill="1" applyBorder="1"/>
    <xf numFmtId="0" fontId="6" fillId="3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wrapText="1"/>
    </xf>
    <xf numFmtId="0" fontId="6" fillId="3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/>
    <xf numFmtId="0" fontId="2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right"/>
    </xf>
  </cellXfs>
  <cellStyles count="6">
    <cellStyle name="Heading" xfId="1"/>
    <cellStyle name="Heading1" xfId="2"/>
    <cellStyle name="Normalny" xfId="0" builtinId="0" customBuiltin="1"/>
    <cellStyle name="Result" xfId="3"/>
    <cellStyle name="Result2" xfId="4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6"/>
  <sheetViews>
    <sheetView tabSelected="1" topLeftCell="AD1" workbookViewId="0">
      <selection activeCell="B11" sqref="B11"/>
    </sheetView>
  </sheetViews>
  <sheetFormatPr defaultColWidth="9" defaultRowHeight="12"/>
  <cols>
    <col min="1" max="1" width="3" style="51" customWidth="1"/>
    <col min="2" max="2" width="19.375" style="51" customWidth="1"/>
    <col min="3" max="6" width="9" style="51"/>
    <col min="7" max="7" width="5.25" style="51" customWidth="1"/>
    <col min="8" max="8" width="4.625" style="51" customWidth="1"/>
    <col min="9" max="9" width="9.5" style="51" customWidth="1"/>
    <col min="10" max="10" width="23.5" style="51" customWidth="1"/>
    <col min="11" max="13" width="9" style="51"/>
    <col min="14" max="14" width="12.25" style="51" customWidth="1"/>
    <col min="15" max="15" width="5.25" style="51" customWidth="1"/>
    <col min="16" max="16" width="4.625" style="51" customWidth="1"/>
    <col min="17" max="17" width="37.625" style="51" customWidth="1"/>
    <col min="18" max="20" width="9" style="51"/>
    <col min="21" max="21" width="12.25" style="51" customWidth="1"/>
    <col min="22" max="22" width="5.25" style="51" customWidth="1"/>
    <col min="23" max="23" width="4.625" style="51" customWidth="1"/>
    <col min="24" max="24" width="9" style="51"/>
    <col min="25" max="25" width="5.5" style="51" customWidth="1"/>
    <col min="26" max="27" width="17" style="51" customWidth="1"/>
    <col min="28" max="28" width="14.625" style="51" customWidth="1"/>
    <col min="29" max="29" width="57.625" style="51" customWidth="1"/>
    <col min="30" max="32" width="9" style="51"/>
    <col min="33" max="33" width="12.5" style="51" customWidth="1"/>
    <col min="34" max="34" width="5.75" style="51" customWidth="1"/>
    <col min="35" max="35" width="5" style="51" customWidth="1"/>
    <col min="36" max="36" width="21" style="51" customWidth="1"/>
    <col min="37" max="37" width="10" style="51" customWidth="1"/>
    <col min="38" max="47" width="9" style="51"/>
    <col min="48" max="48" width="11" style="51" customWidth="1"/>
    <col min="49" max="52" width="9" style="51"/>
    <col min="53" max="54" width="6.5" style="51" customWidth="1"/>
    <col min="55" max="57" width="9" style="51"/>
    <col min="58" max="58" width="9.75" style="51" customWidth="1"/>
    <col min="59" max="60" width="9" style="51"/>
    <col min="61" max="61" width="9.75" style="51" customWidth="1"/>
    <col min="62" max="62" width="12.125" style="51" customWidth="1"/>
    <col min="63" max="63" width="10.125" style="51" customWidth="1"/>
    <col min="64" max="64" width="10" style="51" customWidth="1"/>
    <col min="65" max="65" width="11.125" style="51" customWidth="1"/>
    <col min="66" max="66" width="10.625" style="51" customWidth="1"/>
    <col min="67" max="67" width="13.625" style="51" customWidth="1"/>
    <col min="68" max="16384" width="9" style="51"/>
  </cols>
  <sheetData>
    <row r="1" spans="1:67" ht="96">
      <c r="A1" s="32" t="s">
        <v>31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4" t="s">
        <v>5</v>
      </c>
      <c r="H1" s="34" t="s">
        <v>6</v>
      </c>
      <c r="I1" s="34" t="s">
        <v>27</v>
      </c>
      <c r="J1" s="35" t="s">
        <v>34</v>
      </c>
      <c r="K1" s="35" t="s">
        <v>1</v>
      </c>
      <c r="L1" s="35" t="s">
        <v>2</v>
      </c>
      <c r="M1" s="35" t="s">
        <v>3</v>
      </c>
      <c r="N1" s="35" t="s">
        <v>4</v>
      </c>
      <c r="O1" s="36" t="s">
        <v>5</v>
      </c>
      <c r="P1" s="36" t="s">
        <v>6</v>
      </c>
      <c r="Q1" s="37" t="s">
        <v>35</v>
      </c>
      <c r="R1" s="37" t="s">
        <v>1</v>
      </c>
      <c r="S1" s="37" t="s">
        <v>2</v>
      </c>
      <c r="T1" s="37" t="s">
        <v>3</v>
      </c>
      <c r="U1" s="37" t="s">
        <v>4</v>
      </c>
      <c r="V1" s="38" t="s">
        <v>5</v>
      </c>
      <c r="W1" s="38" t="s">
        <v>6</v>
      </c>
      <c r="X1" s="39" t="s">
        <v>24</v>
      </c>
      <c r="Y1" s="40" t="s">
        <v>25</v>
      </c>
      <c r="Z1" s="39" t="s">
        <v>26</v>
      </c>
      <c r="AA1" s="40" t="s">
        <v>32</v>
      </c>
      <c r="AB1" s="41" t="s">
        <v>57</v>
      </c>
      <c r="AC1" s="42" t="s">
        <v>7</v>
      </c>
      <c r="AD1" s="42" t="s">
        <v>1</v>
      </c>
      <c r="AE1" s="42" t="s">
        <v>2</v>
      </c>
      <c r="AF1" s="42" t="s">
        <v>3</v>
      </c>
      <c r="AG1" s="42" t="s">
        <v>4</v>
      </c>
      <c r="AH1" s="43" t="s">
        <v>5</v>
      </c>
      <c r="AI1" s="43" t="s">
        <v>6</v>
      </c>
      <c r="AJ1" s="42" t="s">
        <v>29</v>
      </c>
      <c r="AK1" s="43" t="s">
        <v>8</v>
      </c>
      <c r="AL1" s="42" t="s">
        <v>28</v>
      </c>
      <c r="AM1" s="44" t="s">
        <v>11</v>
      </c>
      <c r="AN1" s="44" t="s">
        <v>12</v>
      </c>
      <c r="AO1" s="44" t="s">
        <v>22</v>
      </c>
      <c r="AP1" s="44" t="s">
        <v>13</v>
      </c>
      <c r="AQ1" s="44" t="s">
        <v>14</v>
      </c>
      <c r="AR1" s="44" t="s">
        <v>15</v>
      </c>
      <c r="AS1" s="44" t="s">
        <v>16</v>
      </c>
      <c r="AT1" s="44" t="s">
        <v>17</v>
      </c>
      <c r="AU1" s="44" t="s">
        <v>18</v>
      </c>
      <c r="AV1" s="44" t="s">
        <v>19</v>
      </c>
      <c r="AW1" s="44" t="s">
        <v>20</v>
      </c>
      <c r="AX1" s="44" t="s">
        <v>21</v>
      </c>
      <c r="AY1" s="44" t="s">
        <v>23</v>
      </c>
      <c r="AZ1" s="44" t="s">
        <v>70</v>
      </c>
      <c r="BA1" s="45" t="s">
        <v>9</v>
      </c>
      <c r="BB1" s="45" t="s">
        <v>90</v>
      </c>
      <c r="BC1" s="46" t="s">
        <v>10</v>
      </c>
      <c r="BD1" s="63" t="s">
        <v>36</v>
      </c>
      <c r="BE1" s="48" t="s">
        <v>40</v>
      </c>
      <c r="BF1" s="64" t="s">
        <v>37</v>
      </c>
      <c r="BG1" s="48" t="s">
        <v>44</v>
      </c>
      <c r="BH1" s="64" t="s">
        <v>41</v>
      </c>
      <c r="BI1" s="48" t="s">
        <v>45</v>
      </c>
      <c r="BJ1" s="47" t="s">
        <v>42</v>
      </c>
      <c r="BK1" s="48" t="s">
        <v>43</v>
      </c>
      <c r="BL1" s="47" t="s">
        <v>46</v>
      </c>
      <c r="BM1" s="48" t="s">
        <v>37</v>
      </c>
      <c r="BN1" s="49" t="s">
        <v>39</v>
      </c>
      <c r="BO1" s="50" t="s">
        <v>38</v>
      </c>
    </row>
    <row r="2" spans="1:67" s="58" customFormat="1" ht="12" customHeight="1">
      <c r="A2" s="33">
        <v>1</v>
      </c>
      <c r="B2" s="52" t="s">
        <v>96</v>
      </c>
      <c r="C2" s="53" t="s">
        <v>98</v>
      </c>
      <c r="D2" s="52" t="s">
        <v>99</v>
      </c>
      <c r="E2" s="52" t="s">
        <v>99</v>
      </c>
      <c r="F2" s="52" t="s">
        <v>100</v>
      </c>
      <c r="G2" s="53" t="s">
        <v>101</v>
      </c>
      <c r="H2" s="52"/>
      <c r="I2" s="53" t="s">
        <v>102</v>
      </c>
      <c r="J2" s="52" t="s">
        <v>96</v>
      </c>
      <c r="K2" s="53" t="s">
        <v>98</v>
      </c>
      <c r="L2" s="52" t="s">
        <v>99</v>
      </c>
      <c r="M2" s="52" t="s">
        <v>99</v>
      </c>
      <c r="N2" s="52" t="s">
        <v>100</v>
      </c>
      <c r="O2" s="53" t="s">
        <v>101</v>
      </c>
      <c r="P2" s="52"/>
      <c r="Q2" s="52" t="s">
        <v>96</v>
      </c>
      <c r="R2" s="53" t="s">
        <v>98</v>
      </c>
      <c r="S2" s="52" t="s">
        <v>99</v>
      </c>
      <c r="T2" s="52" t="s">
        <v>99</v>
      </c>
      <c r="U2" s="52" t="s">
        <v>100</v>
      </c>
      <c r="V2" s="53" t="s">
        <v>101</v>
      </c>
      <c r="W2" s="52"/>
      <c r="X2" s="52" t="s">
        <v>62</v>
      </c>
      <c r="Y2" s="52" t="s">
        <v>33</v>
      </c>
      <c r="Z2" s="52" t="s">
        <v>119</v>
      </c>
      <c r="AA2" s="52" t="s">
        <v>89</v>
      </c>
      <c r="AB2" s="52" t="s">
        <v>119</v>
      </c>
      <c r="AC2" s="52" t="s">
        <v>96</v>
      </c>
      <c r="AD2" s="53" t="s">
        <v>98</v>
      </c>
      <c r="AE2" s="52" t="s">
        <v>99</v>
      </c>
      <c r="AF2" s="52" t="s">
        <v>99</v>
      </c>
      <c r="AG2" s="52" t="s">
        <v>103</v>
      </c>
      <c r="AH2" s="53" t="s">
        <v>87</v>
      </c>
      <c r="AI2" s="52"/>
      <c r="AJ2" s="53" t="s">
        <v>121</v>
      </c>
      <c r="AK2" s="53" t="s">
        <v>122</v>
      </c>
      <c r="AL2" s="52" t="s">
        <v>30</v>
      </c>
      <c r="AM2" s="52">
        <v>0</v>
      </c>
      <c r="AN2" s="52">
        <v>13102</v>
      </c>
      <c r="AO2" s="52">
        <v>0</v>
      </c>
      <c r="AP2" s="52">
        <v>7157</v>
      </c>
      <c r="AQ2" s="52">
        <v>0</v>
      </c>
      <c r="AR2" s="52">
        <v>2918</v>
      </c>
      <c r="AS2" s="52">
        <v>0</v>
      </c>
      <c r="AT2" s="52">
        <v>0</v>
      </c>
      <c r="AU2" s="52">
        <v>0</v>
      </c>
      <c r="AV2" s="52">
        <v>3284</v>
      </c>
      <c r="AW2" s="52">
        <v>0</v>
      </c>
      <c r="AX2" s="52">
        <v>12584</v>
      </c>
      <c r="AY2" s="54">
        <f t="shared" ref="AY2:AY13" si="0">SUM(AM2:AX2)</f>
        <v>39045</v>
      </c>
      <c r="AZ2" s="54">
        <f t="shared" ref="AZ2:AZ13" si="1">AY2</f>
        <v>39045</v>
      </c>
      <c r="BA2" s="52" t="s">
        <v>86</v>
      </c>
      <c r="BB2" s="52" t="s">
        <v>92</v>
      </c>
      <c r="BC2" s="52">
        <v>0</v>
      </c>
      <c r="BD2" s="33"/>
      <c r="BE2" s="67">
        <v>0</v>
      </c>
      <c r="BF2" s="68">
        <f t="shared" ref="BF2:BF13" si="2">AZ2*BE2</f>
        <v>0</v>
      </c>
      <c r="BG2" s="56">
        <v>2</v>
      </c>
      <c r="BH2" s="55">
        <f t="shared" ref="BH2:BH13" si="3">BG2*12</f>
        <v>24</v>
      </c>
      <c r="BI2" s="33">
        <v>22.05</v>
      </c>
      <c r="BJ2" s="55">
        <f>BI2*12</f>
        <v>264.60000000000002</v>
      </c>
      <c r="BK2" s="33">
        <v>3.7280000000000001E-2</v>
      </c>
      <c r="BL2" s="55">
        <f t="shared" ref="BL2:BL13" si="4">BK2*AZ2</f>
        <v>1455.5976000000001</v>
      </c>
      <c r="BM2" s="57">
        <f t="shared" ref="BM2:BM13" si="5">BL2+BJ2+BH2+BF2</f>
        <v>1744.1976</v>
      </c>
      <c r="BN2" s="57">
        <f t="shared" ref="BN2:BN13" si="6">BM2*0.23</f>
        <v>401.16544800000003</v>
      </c>
      <c r="BO2" s="57">
        <f t="shared" ref="BO2:BO13" si="7">BN2+BM2</f>
        <v>2145.3630480000002</v>
      </c>
    </row>
    <row r="3" spans="1:67" s="58" customFormat="1" ht="12" customHeight="1">
      <c r="A3" s="33">
        <f t="shared" ref="A3:A13" si="8">A2+1</f>
        <v>2</v>
      </c>
      <c r="B3" s="52" t="s">
        <v>96</v>
      </c>
      <c r="C3" s="53" t="s">
        <v>98</v>
      </c>
      <c r="D3" s="52" t="s">
        <v>99</v>
      </c>
      <c r="E3" s="52" t="s">
        <v>99</v>
      </c>
      <c r="F3" s="52" t="s">
        <v>100</v>
      </c>
      <c r="G3" s="53" t="s">
        <v>101</v>
      </c>
      <c r="H3" s="52"/>
      <c r="I3" s="53" t="s">
        <v>102</v>
      </c>
      <c r="J3" s="52" t="s">
        <v>96</v>
      </c>
      <c r="K3" s="53" t="s">
        <v>98</v>
      </c>
      <c r="L3" s="52" t="s">
        <v>99</v>
      </c>
      <c r="M3" s="52" t="s">
        <v>99</v>
      </c>
      <c r="N3" s="52" t="s">
        <v>100</v>
      </c>
      <c r="O3" s="53" t="s">
        <v>101</v>
      </c>
      <c r="P3" s="52"/>
      <c r="Q3" s="52" t="s">
        <v>96</v>
      </c>
      <c r="R3" s="53" t="s">
        <v>98</v>
      </c>
      <c r="S3" s="52" t="s">
        <v>99</v>
      </c>
      <c r="T3" s="52" t="s">
        <v>99</v>
      </c>
      <c r="U3" s="52" t="s">
        <v>100</v>
      </c>
      <c r="V3" s="53" t="s">
        <v>101</v>
      </c>
      <c r="W3" s="52"/>
      <c r="X3" s="52" t="s">
        <v>62</v>
      </c>
      <c r="Y3" s="52" t="s">
        <v>33</v>
      </c>
      <c r="Z3" s="52" t="s">
        <v>119</v>
      </c>
      <c r="AA3" s="52" t="s">
        <v>89</v>
      </c>
      <c r="AB3" s="52" t="s">
        <v>119</v>
      </c>
      <c r="AC3" s="52" t="s">
        <v>96</v>
      </c>
      <c r="AD3" s="53" t="s">
        <v>98</v>
      </c>
      <c r="AE3" s="52" t="s">
        <v>99</v>
      </c>
      <c r="AF3" s="52" t="s">
        <v>123</v>
      </c>
      <c r="AG3" s="52" t="s">
        <v>91</v>
      </c>
      <c r="AH3" s="53" t="s">
        <v>124</v>
      </c>
      <c r="AI3" s="52"/>
      <c r="AJ3" s="53" t="s">
        <v>125</v>
      </c>
      <c r="AK3" s="53" t="s">
        <v>126</v>
      </c>
      <c r="AL3" s="52" t="s">
        <v>30</v>
      </c>
      <c r="AM3" s="52">
        <v>5374</v>
      </c>
      <c r="AN3" s="52">
        <v>45486</v>
      </c>
      <c r="AO3" s="52">
        <v>17745</v>
      </c>
      <c r="AP3" s="52">
        <v>1297</v>
      </c>
      <c r="AQ3" s="52">
        <v>23885</v>
      </c>
      <c r="AR3" s="52">
        <v>3943</v>
      </c>
      <c r="AS3" s="52">
        <v>3007</v>
      </c>
      <c r="AT3" s="52">
        <v>2930</v>
      </c>
      <c r="AU3" s="52">
        <v>3430</v>
      </c>
      <c r="AV3" s="52">
        <v>9908</v>
      </c>
      <c r="AW3" s="52">
        <v>13401</v>
      </c>
      <c r="AX3" s="52">
        <v>17811</v>
      </c>
      <c r="AY3" s="54">
        <f t="shared" si="0"/>
        <v>148217</v>
      </c>
      <c r="AZ3" s="54">
        <f t="shared" si="1"/>
        <v>148217</v>
      </c>
      <c r="BA3" s="52" t="s">
        <v>153</v>
      </c>
      <c r="BB3" s="52" t="s">
        <v>92</v>
      </c>
      <c r="BC3" s="52">
        <v>0</v>
      </c>
      <c r="BD3" s="52"/>
      <c r="BE3" s="69">
        <f t="shared" ref="BE3:BE13" si="9">BE2</f>
        <v>0</v>
      </c>
      <c r="BF3" s="68">
        <f t="shared" si="2"/>
        <v>0</v>
      </c>
      <c r="BG3" s="56">
        <v>3</v>
      </c>
      <c r="BH3" s="55">
        <f t="shared" si="3"/>
        <v>36</v>
      </c>
      <c r="BI3" s="33">
        <v>155.51</v>
      </c>
      <c r="BJ3" s="55">
        <f t="shared" ref="BJ3:BJ8" si="10">BI3*12</f>
        <v>1866.12</v>
      </c>
      <c r="BK3" s="33">
        <v>3.2379999999999999E-2</v>
      </c>
      <c r="BL3" s="55">
        <f t="shared" si="4"/>
        <v>4799.2664599999998</v>
      </c>
      <c r="BM3" s="57">
        <f t="shared" si="5"/>
        <v>6701.3864599999997</v>
      </c>
      <c r="BN3" s="57">
        <f t="shared" si="6"/>
        <v>1541.3188858000001</v>
      </c>
      <c r="BO3" s="57">
        <f t="shared" si="7"/>
        <v>8242.7053457999991</v>
      </c>
    </row>
    <row r="4" spans="1:67" s="58" customFormat="1" ht="14.25" customHeight="1">
      <c r="A4" s="33">
        <f t="shared" si="8"/>
        <v>3</v>
      </c>
      <c r="B4" s="52" t="s">
        <v>96</v>
      </c>
      <c r="C4" s="53" t="s">
        <v>98</v>
      </c>
      <c r="D4" s="52" t="s">
        <v>99</v>
      </c>
      <c r="E4" s="52" t="s">
        <v>99</v>
      </c>
      <c r="F4" s="52" t="s">
        <v>100</v>
      </c>
      <c r="G4" s="53" t="s">
        <v>101</v>
      </c>
      <c r="H4" s="52"/>
      <c r="I4" s="53" t="s">
        <v>102</v>
      </c>
      <c r="J4" s="52" t="s">
        <v>96</v>
      </c>
      <c r="K4" s="53" t="s">
        <v>98</v>
      </c>
      <c r="L4" s="52" t="s">
        <v>99</v>
      </c>
      <c r="M4" s="52" t="s">
        <v>99</v>
      </c>
      <c r="N4" s="52" t="s">
        <v>100</v>
      </c>
      <c r="O4" s="53" t="s">
        <v>101</v>
      </c>
      <c r="P4" s="52"/>
      <c r="Q4" s="52" t="s">
        <v>96</v>
      </c>
      <c r="R4" s="53" t="s">
        <v>98</v>
      </c>
      <c r="S4" s="52" t="s">
        <v>99</v>
      </c>
      <c r="T4" s="52" t="s">
        <v>99</v>
      </c>
      <c r="U4" s="52" t="s">
        <v>100</v>
      </c>
      <c r="V4" s="53" t="s">
        <v>101</v>
      </c>
      <c r="W4" s="52"/>
      <c r="X4" s="52" t="s">
        <v>62</v>
      </c>
      <c r="Y4" s="52" t="s">
        <v>33</v>
      </c>
      <c r="Z4" s="52" t="s">
        <v>119</v>
      </c>
      <c r="AA4" s="52" t="s">
        <v>89</v>
      </c>
      <c r="AB4" s="52" t="s">
        <v>119</v>
      </c>
      <c r="AC4" s="52" t="s">
        <v>96</v>
      </c>
      <c r="AD4" s="53" t="s">
        <v>98</v>
      </c>
      <c r="AE4" s="52" t="s">
        <v>99</v>
      </c>
      <c r="AF4" s="52" t="s">
        <v>99</v>
      </c>
      <c r="AG4" s="52" t="s">
        <v>100</v>
      </c>
      <c r="AH4" s="53" t="s">
        <v>127</v>
      </c>
      <c r="AI4" s="52"/>
      <c r="AJ4" s="53" t="s">
        <v>128</v>
      </c>
      <c r="AK4" s="53" t="s">
        <v>129</v>
      </c>
      <c r="AL4" s="52" t="s">
        <v>30</v>
      </c>
      <c r="AM4" s="52">
        <v>54005</v>
      </c>
      <c r="AN4" s="52">
        <v>43920</v>
      </c>
      <c r="AO4" s="52">
        <v>40686</v>
      </c>
      <c r="AP4" s="52">
        <v>25838</v>
      </c>
      <c r="AQ4" s="52">
        <v>0</v>
      </c>
      <c r="AR4" s="52">
        <v>1172</v>
      </c>
      <c r="AS4" s="52">
        <v>0</v>
      </c>
      <c r="AT4" s="52">
        <v>0</v>
      </c>
      <c r="AU4" s="52">
        <v>0</v>
      </c>
      <c r="AV4" s="52">
        <v>34147</v>
      </c>
      <c r="AW4" s="52">
        <v>43431</v>
      </c>
      <c r="AX4" s="52">
        <v>57628</v>
      </c>
      <c r="AY4" s="54">
        <f t="shared" si="0"/>
        <v>300827</v>
      </c>
      <c r="AZ4" s="54">
        <f t="shared" si="1"/>
        <v>300827</v>
      </c>
      <c r="BA4" s="52" t="s">
        <v>153</v>
      </c>
      <c r="BB4" s="52" t="s">
        <v>92</v>
      </c>
      <c r="BC4" s="52">
        <v>0</v>
      </c>
      <c r="BD4" s="52"/>
      <c r="BE4" s="69">
        <f t="shared" si="9"/>
        <v>0</v>
      </c>
      <c r="BF4" s="68">
        <f t="shared" si="2"/>
        <v>0</v>
      </c>
      <c r="BG4" s="33">
        <f>BG3</f>
        <v>3</v>
      </c>
      <c r="BH4" s="55">
        <f t="shared" si="3"/>
        <v>36</v>
      </c>
      <c r="BI4" s="33">
        <f>BI3</f>
        <v>155.51</v>
      </c>
      <c r="BJ4" s="55">
        <f t="shared" si="10"/>
        <v>1866.12</v>
      </c>
      <c r="BK4" s="33">
        <f>BK3</f>
        <v>3.2379999999999999E-2</v>
      </c>
      <c r="BL4" s="55">
        <f t="shared" si="4"/>
        <v>9740.7782599999991</v>
      </c>
      <c r="BM4" s="57">
        <f t="shared" si="5"/>
        <v>11642.898259999998</v>
      </c>
      <c r="BN4" s="57">
        <f t="shared" si="6"/>
        <v>2677.8665997999997</v>
      </c>
      <c r="BO4" s="57">
        <f t="shared" si="7"/>
        <v>14320.764859799998</v>
      </c>
    </row>
    <row r="5" spans="1:67" s="58" customFormat="1" ht="12" customHeight="1">
      <c r="A5" s="33">
        <f t="shared" si="8"/>
        <v>4</v>
      </c>
      <c r="B5" s="52" t="s">
        <v>96</v>
      </c>
      <c r="C5" s="53" t="s">
        <v>98</v>
      </c>
      <c r="D5" s="52" t="s">
        <v>99</v>
      </c>
      <c r="E5" s="52" t="s">
        <v>99</v>
      </c>
      <c r="F5" s="52" t="s">
        <v>100</v>
      </c>
      <c r="G5" s="53" t="s">
        <v>101</v>
      </c>
      <c r="H5" s="52"/>
      <c r="I5" s="53" t="s">
        <v>102</v>
      </c>
      <c r="J5" s="52" t="s">
        <v>96</v>
      </c>
      <c r="K5" s="53" t="s">
        <v>98</v>
      </c>
      <c r="L5" s="52" t="s">
        <v>99</v>
      </c>
      <c r="M5" s="52" t="s">
        <v>99</v>
      </c>
      <c r="N5" s="52" t="s">
        <v>100</v>
      </c>
      <c r="O5" s="53" t="s">
        <v>101</v>
      </c>
      <c r="P5" s="52"/>
      <c r="Q5" s="52" t="s">
        <v>96</v>
      </c>
      <c r="R5" s="53" t="s">
        <v>98</v>
      </c>
      <c r="S5" s="52" t="s">
        <v>99</v>
      </c>
      <c r="T5" s="52" t="s">
        <v>99</v>
      </c>
      <c r="U5" s="52" t="s">
        <v>100</v>
      </c>
      <c r="V5" s="53" t="s">
        <v>101</v>
      </c>
      <c r="W5" s="52"/>
      <c r="X5" s="52" t="s">
        <v>62</v>
      </c>
      <c r="Y5" s="52" t="s">
        <v>33</v>
      </c>
      <c r="Z5" s="52" t="s">
        <v>119</v>
      </c>
      <c r="AA5" s="52" t="s">
        <v>89</v>
      </c>
      <c r="AB5" s="52" t="s">
        <v>119</v>
      </c>
      <c r="AC5" s="52" t="s">
        <v>96</v>
      </c>
      <c r="AD5" s="53" t="s">
        <v>98</v>
      </c>
      <c r="AE5" s="52" t="s">
        <v>99</v>
      </c>
      <c r="AF5" s="52" t="s">
        <v>130</v>
      </c>
      <c r="AG5" s="52"/>
      <c r="AH5" s="53" t="s">
        <v>131</v>
      </c>
      <c r="AI5" s="52"/>
      <c r="AJ5" s="53" t="s">
        <v>132</v>
      </c>
      <c r="AK5" s="53" t="s">
        <v>133</v>
      </c>
      <c r="AL5" s="52" t="s">
        <v>30</v>
      </c>
      <c r="AM5" s="52">
        <v>1501</v>
      </c>
      <c r="AN5" s="52">
        <v>1375</v>
      </c>
      <c r="AO5" s="52">
        <v>1020</v>
      </c>
      <c r="AP5" s="52">
        <v>0</v>
      </c>
      <c r="AQ5" s="52">
        <v>0</v>
      </c>
      <c r="AR5" s="52">
        <v>0</v>
      </c>
      <c r="AS5" s="52">
        <v>0</v>
      </c>
      <c r="AT5" s="52">
        <v>0</v>
      </c>
      <c r="AU5" s="52">
        <v>0</v>
      </c>
      <c r="AV5" s="52">
        <v>0</v>
      </c>
      <c r="AW5" s="52">
        <v>0</v>
      </c>
      <c r="AX5" s="52">
        <v>703</v>
      </c>
      <c r="AY5" s="54">
        <f t="shared" si="0"/>
        <v>4599</v>
      </c>
      <c r="AZ5" s="54">
        <f t="shared" si="1"/>
        <v>4599</v>
      </c>
      <c r="BA5" s="52" t="s">
        <v>154</v>
      </c>
      <c r="BB5" s="52" t="s">
        <v>92</v>
      </c>
      <c r="BC5" s="52">
        <v>0</v>
      </c>
      <c r="BD5" s="33"/>
      <c r="BE5" s="69">
        <f t="shared" si="9"/>
        <v>0</v>
      </c>
      <c r="BF5" s="68">
        <f t="shared" si="2"/>
        <v>0</v>
      </c>
      <c r="BG5" s="56">
        <v>4</v>
      </c>
      <c r="BH5" s="55">
        <f t="shared" si="3"/>
        <v>48</v>
      </c>
      <c r="BI5" s="33">
        <v>3.97</v>
      </c>
      <c r="BJ5" s="55">
        <f t="shared" si="10"/>
        <v>47.64</v>
      </c>
      <c r="BK5" s="33">
        <v>5.8090000000000003E-2</v>
      </c>
      <c r="BL5" s="55">
        <f t="shared" si="4"/>
        <v>267.15591000000001</v>
      </c>
      <c r="BM5" s="57">
        <f t="shared" si="5"/>
        <v>362.79590999999999</v>
      </c>
      <c r="BN5" s="57">
        <f t="shared" si="6"/>
        <v>83.443059300000002</v>
      </c>
      <c r="BO5" s="57">
        <f t="shared" si="7"/>
        <v>446.23896930000001</v>
      </c>
    </row>
    <row r="6" spans="1:67" ht="13.5" customHeight="1">
      <c r="A6" s="33">
        <f t="shared" si="8"/>
        <v>5</v>
      </c>
      <c r="B6" s="52" t="s">
        <v>96</v>
      </c>
      <c r="C6" s="53" t="s">
        <v>98</v>
      </c>
      <c r="D6" s="52" t="s">
        <v>99</v>
      </c>
      <c r="E6" s="52" t="s">
        <v>99</v>
      </c>
      <c r="F6" s="52" t="s">
        <v>100</v>
      </c>
      <c r="G6" s="53" t="s">
        <v>101</v>
      </c>
      <c r="H6" s="52"/>
      <c r="I6" s="53" t="s">
        <v>102</v>
      </c>
      <c r="J6" s="52" t="s">
        <v>96</v>
      </c>
      <c r="K6" s="53" t="s">
        <v>98</v>
      </c>
      <c r="L6" s="52" t="s">
        <v>99</v>
      </c>
      <c r="M6" s="52" t="s">
        <v>99</v>
      </c>
      <c r="N6" s="52" t="s">
        <v>100</v>
      </c>
      <c r="O6" s="53" t="s">
        <v>101</v>
      </c>
      <c r="P6" s="52"/>
      <c r="Q6" s="52" t="s">
        <v>96</v>
      </c>
      <c r="R6" s="53" t="s">
        <v>98</v>
      </c>
      <c r="S6" s="52" t="s">
        <v>99</v>
      </c>
      <c r="T6" s="52" t="s">
        <v>99</v>
      </c>
      <c r="U6" s="52" t="s">
        <v>100</v>
      </c>
      <c r="V6" s="53" t="s">
        <v>101</v>
      </c>
      <c r="W6" s="52"/>
      <c r="X6" s="52" t="s">
        <v>62</v>
      </c>
      <c r="Y6" s="52" t="s">
        <v>33</v>
      </c>
      <c r="Z6" s="52" t="s">
        <v>119</v>
      </c>
      <c r="AA6" s="52" t="s">
        <v>89</v>
      </c>
      <c r="AB6" s="52" t="s">
        <v>119</v>
      </c>
      <c r="AC6" s="52" t="s">
        <v>96</v>
      </c>
      <c r="AD6" s="53" t="s">
        <v>98</v>
      </c>
      <c r="AE6" s="52" t="s">
        <v>99</v>
      </c>
      <c r="AF6" s="52" t="s">
        <v>134</v>
      </c>
      <c r="AG6" s="52"/>
      <c r="AH6" s="53" t="s">
        <v>135</v>
      </c>
      <c r="AI6" s="52"/>
      <c r="AJ6" s="53" t="s">
        <v>136</v>
      </c>
      <c r="AK6" s="53" t="s">
        <v>137</v>
      </c>
      <c r="AL6" s="52" t="s">
        <v>30</v>
      </c>
      <c r="AM6" s="52">
        <v>4131</v>
      </c>
      <c r="AN6" s="52">
        <v>3000</v>
      </c>
      <c r="AO6" s="52">
        <v>2690</v>
      </c>
      <c r="AP6" s="52">
        <v>1365</v>
      </c>
      <c r="AQ6" s="52">
        <v>470</v>
      </c>
      <c r="AR6" s="52">
        <v>935</v>
      </c>
      <c r="AS6" s="52">
        <v>0</v>
      </c>
      <c r="AT6" s="52">
        <v>0</v>
      </c>
      <c r="AU6" s="52">
        <v>11226</v>
      </c>
      <c r="AV6" s="52">
        <v>0</v>
      </c>
      <c r="AW6" s="52">
        <v>0</v>
      </c>
      <c r="AX6" s="52">
        <v>0</v>
      </c>
      <c r="AY6" s="54">
        <f t="shared" si="0"/>
        <v>23817</v>
      </c>
      <c r="AZ6" s="54">
        <f t="shared" si="1"/>
        <v>23817</v>
      </c>
      <c r="BA6" s="52" t="s">
        <v>86</v>
      </c>
      <c r="BB6" s="52" t="s">
        <v>92</v>
      </c>
      <c r="BC6" s="52">
        <v>0</v>
      </c>
      <c r="BD6" s="52"/>
      <c r="BE6" s="69">
        <f t="shared" si="9"/>
        <v>0</v>
      </c>
      <c r="BF6" s="68">
        <f t="shared" si="2"/>
        <v>0</v>
      </c>
      <c r="BG6" s="33">
        <f>BG2</f>
        <v>2</v>
      </c>
      <c r="BH6" s="55">
        <f t="shared" si="3"/>
        <v>24</v>
      </c>
      <c r="BI6" s="33">
        <f>BI2</f>
        <v>22.05</v>
      </c>
      <c r="BJ6" s="55">
        <f t="shared" si="10"/>
        <v>264.60000000000002</v>
      </c>
      <c r="BK6" s="33">
        <f>BK2</f>
        <v>3.7280000000000001E-2</v>
      </c>
      <c r="BL6" s="55">
        <f t="shared" si="4"/>
        <v>887.89776000000006</v>
      </c>
      <c r="BM6" s="57">
        <f t="shared" si="5"/>
        <v>1176.4977600000002</v>
      </c>
      <c r="BN6" s="57">
        <f t="shared" si="6"/>
        <v>270.59448480000003</v>
      </c>
      <c r="BO6" s="57">
        <f t="shared" si="7"/>
        <v>1447.0922448000001</v>
      </c>
    </row>
    <row r="7" spans="1:67" ht="13.5" customHeight="1">
      <c r="A7" s="33">
        <f t="shared" si="8"/>
        <v>6</v>
      </c>
      <c r="B7" s="52" t="s">
        <v>96</v>
      </c>
      <c r="C7" s="53" t="s">
        <v>98</v>
      </c>
      <c r="D7" s="52" t="s">
        <v>99</v>
      </c>
      <c r="E7" s="52" t="s">
        <v>99</v>
      </c>
      <c r="F7" s="52" t="s">
        <v>100</v>
      </c>
      <c r="G7" s="53" t="s">
        <v>101</v>
      </c>
      <c r="H7" s="52"/>
      <c r="I7" s="53" t="s">
        <v>102</v>
      </c>
      <c r="J7" s="52" t="s">
        <v>105</v>
      </c>
      <c r="K7" s="53" t="s">
        <v>98</v>
      </c>
      <c r="L7" s="52" t="s">
        <v>99</v>
      </c>
      <c r="M7" s="52" t="s">
        <v>106</v>
      </c>
      <c r="N7" s="52"/>
      <c r="O7" s="53" t="s">
        <v>107</v>
      </c>
      <c r="P7" s="52"/>
      <c r="Q7" s="52" t="s">
        <v>105</v>
      </c>
      <c r="R7" s="53" t="s">
        <v>98</v>
      </c>
      <c r="S7" s="52" t="s">
        <v>99</v>
      </c>
      <c r="T7" s="52" t="s">
        <v>106</v>
      </c>
      <c r="U7" s="52"/>
      <c r="V7" s="53" t="s">
        <v>107</v>
      </c>
      <c r="W7" s="52"/>
      <c r="X7" s="52" t="s">
        <v>62</v>
      </c>
      <c r="Y7" s="52" t="s">
        <v>33</v>
      </c>
      <c r="Z7" s="52" t="s">
        <v>119</v>
      </c>
      <c r="AA7" s="52" t="s">
        <v>89</v>
      </c>
      <c r="AB7" s="52" t="s">
        <v>119</v>
      </c>
      <c r="AC7" s="52" t="s">
        <v>105</v>
      </c>
      <c r="AD7" s="53" t="s">
        <v>98</v>
      </c>
      <c r="AE7" s="52" t="s">
        <v>99</v>
      </c>
      <c r="AF7" s="52" t="s">
        <v>106</v>
      </c>
      <c r="AG7" s="52"/>
      <c r="AH7" s="53" t="s">
        <v>107</v>
      </c>
      <c r="AI7" s="52"/>
      <c r="AJ7" s="53" t="s">
        <v>138</v>
      </c>
      <c r="AK7" s="53" t="s">
        <v>139</v>
      </c>
      <c r="AL7" s="52" t="s">
        <v>30</v>
      </c>
      <c r="AM7" s="52">
        <v>0</v>
      </c>
      <c r="AN7" s="52">
        <v>0</v>
      </c>
      <c r="AO7" s="52">
        <v>0</v>
      </c>
      <c r="AP7" s="52">
        <v>0</v>
      </c>
      <c r="AQ7" s="52">
        <v>0</v>
      </c>
      <c r="AR7" s="52">
        <v>0</v>
      </c>
      <c r="AS7" s="52">
        <v>0</v>
      </c>
      <c r="AT7" s="52">
        <v>0</v>
      </c>
      <c r="AU7" s="52">
        <v>0</v>
      </c>
      <c r="AV7" s="52">
        <v>0</v>
      </c>
      <c r="AW7" s="52">
        <v>0</v>
      </c>
      <c r="AX7" s="52">
        <v>1202</v>
      </c>
      <c r="AY7" s="54">
        <f t="shared" si="0"/>
        <v>1202</v>
      </c>
      <c r="AZ7" s="54">
        <f t="shared" si="1"/>
        <v>1202</v>
      </c>
      <c r="BA7" s="52" t="s">
        <v>155</v>
      </c>
      <c r="BB7" s="52" t="s">
        <v>92</v>
      </c>
      <c r="BC7" s="52">
        <v>0</v>
      </c>
      <c r="BD7" s="52"/>
      <c r="BE7" s="69">
        <f t="shared" si="9"/>
        <v>0</v>
      </c>
      <c r="BF7" s="68">
        <f t="shared" si="2"/>
        <v>0</v>
      </c>
      <c r="BG7" s="56">
        <v>5</v>
      </c>
      <c r="BH7" s="55">
        <f t="shared" si="3"/>
        <v>60</v>
      </c>
      <c r="BI7" s="33">
        <v>8.42</v>
      </c>
      <c r="BJ7" s="55">
        <f t="shared" si="10"/>
        <v>101.03999999999999</v>
      </c>
      <c r="BK7" s="33">
        <v>4.1430000000000002E-2</v>
      </c>
      <c r="BL7" s="55">
        <f t="shared" si="4"/>
        <v>49.798860000000005</v>
      </c>
      <c r="BM7" s="57">
        <f t="shared" si="5"/>
        <v>210.83886000000001</v>
      </c>
      <c r="BN7" s="57">
        <f t="shared" si="6"/>
        <v>48.492937800000007</v>
      </c>
      <c r="BO7" s="57">
        <f t="shared" si="7"/>
        <v>259.3317978</v>
      </c>
    </row>
    <row r="8" spans="1:67" ht="13.5" customHeight="1">
      <c r="A8" s="33">
        <f t="shared" si="8"/>
        <v>7</v>
      </c>
      <c r="B8" s="52" t="s">
        <v>96</v>
      </c>
      <c r="C8" s="53" t="s">
        <v>98</v>
      </c>
      <c r="D8" s="52" t="s">
        <v>99</v>
      </c>
      <c r="E8" s="52" t="s">
        <v>99</v>
      </c>
      <c r="F8" s="52" t="s">
        <v>100</v>
      </c>
      <c r="G8" s="53" t="s">
        <v>101</v>
      </c>
      <c r="H8" s="52"/>
      <c r="I8" s="53" t="s">
        <v>102</v>
      </c>
      <c r="J8" s="52" t="s">
        <v>108</v>
      </c>
      <c r="K8" s="53" t="s">
        <v>98</v>
      </c>
      <c r="L8" s="52" t="s">
        <v>99</v>
      </c>
      <c r="M8" s="52" t="s">
        <v>109</v>
      </c>
      <c r="N8" s="52"/>
      <c r="O8" s="53" t="s">
        <v>110</v>
      </c>
      <c r="P8" s="52"/>
      <c r="Q8" s="52" t="s">
        <v>108</v>
      </c>
      <c r="R8" s="53" t="s">
        <v>98</v>
      </c>
      <c r="S8" s="52" t="s">
        <v>99</v>
      </c>
      <c r="T8" s="52" t="s">
        <v>109</v>
      </c>
      <c r="U8" s="52"/>
      <c r="V8" s="53" t="s">
        <v>110</v>
      </c>
      <c r="W8" s="52"/>
      <c r="X8" s="52" t="s">
        <v>62</v>
      </c>
      <c r="Y8" s="52" t="s">
        <v>33</v>
      </c>
      <c r="Z8" s="52" t="s">
        <v>119</v>
      </c>
      <c r="AA8" s="52" t="s">
        <v>89</v>
      </c>
      <c r="AB8" s="52" t="s">
        <v>119</v>
      </c>
      <c r="AC8" s="52" t="s">
        <v>108</v>
      </c>
      <c r="AD8" s="53" t="s">
        <v>98</v>
      </c>
      <c r="AE8" s="52" t="s">
        <v>99</v>
      </c>
      <c r="AF8" s="52" t="s">
        <v>109</v>
      </c>
      <c r="AG8" s="52"/>
      <c r="AH8" s="53" t="s">
        <v>110</v>
      </c>
      <c r="AI8" s="52"/>
      <c r="AJ8" s="53" t="s">
        <v>140</v>
      </c>
      <c r="AK8" s="53" t="s">
        <v>141</v>
      </c>
      <c r="AL8" s="52" t="s">
        <v>30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3662</v>
      </c>
      <c r="AY8" s="54">
        <f t="shared" si="0"/>
        <v>3662</v>
      </c>
      <c r="AZ8" s="54">
        <f t="shared" si="1"/>
        <v>3662</v>
      </c>
      <c r="BA8" s="52" t="s">
        <v>154</v>
      </c>
      <c r="BB8" s="52" t="s">
        <v>92</v>
      </c>
      <c r="BC8" s="52">
        <v>0</v>
      </c>
      <c r="BD8" s="52"/>
      <c r="BE8" s="69">
        <f t="shared" si="9"/>
        <v>0</v>
      </c>
      <c r="BF8" s="68">
        <f t="shared" si="2"/>
        <v>0</v>
      </c>
      <c r="BG8" s="33">
        <f>BG5</f>
        <v>4</v>
      </c>
      <c r="BH8" s="55">
        <f t="shared" si="3"/>
        <v>48</v>
      </c>
      <c r="BI8" s="33">
        <f>BI5</f>
        <v>3.97</v>
      </c>
      <c r="BJ8" s="55">
        <f t="shared" si="10"/>
        <v>47.64</v>
      </c>
      <c r="BK8" s="33">
        <v>5.8090000000000003E-2</v>
      </c>
      <c r="BL8" s="55">
        <f t="shared" si="4"/>
        <v>212.72558000000001</v>
      </c>
      <c r="BM8" s="57">
        <f t="shared" si="5"/>
        <v>308.36558000000002</v>
      </c>
      <c r="BN8" s="57">
        <f t="shared" si="6"/>
        <v>70.924083400000015</v>
      </c>
      <c r="BO8" s="57">
        <f t="shared" si="7"/>
        <v>379.28966340000005</v>
      </c>
    </row>
    <row r="9" spans="1:67" ht="13.5" customHeight="1">
      <c r="A9" s="33">
        <f t="shared" si="8"/>
        <v>8</v>
      </c>
      <c r="B9" s="52" t="s">
        <v>96</v>
      </c>
      <c r="C9" s="53" t="s">
        <v>98</v>
      </c>
      <c r="D9" s="52" t="s">
        <v>99</v>
      </c>
      <c r="E9" s="52" t="s">
        <v>99</v>
      </c>
      <c r="F9" s="52" t="s">
        <v>100</v>
      </c>
      <c r="G9" s="53" t="s">
        <v>101</v>
      </c>
      <c r="H9" s="52"/>
      <c r="I9" s="53" t="s">
        <v>102</v>
      </c>
      <c r="J9" s="52" t="s">
        <v>111</v>
      </c>
      <c r="K9" s="53" t="s">
        <v>98</v>
      </c>
      <c r="L9" s="52" t="s">
        <v>99</v>
      </c>
      <c r="M9" s="52" t="s">
        <v>99</v>
      </c>
      <c r="N9" s="52" t="s">
        <v>103</v>
      </c>
      <c r="O9" s="53" t="s">
        <v>112</v>
      </c>
      <c r="P9" s="52"/>
      <c r="Q9" s="52" t="s">
        <v>111</v>
      </c>
      <c r="R9" s="53" t="s">
        <v>98</v>
      </c>
      <c r="S9" s="52" t="s">
        <v>99</v>
      </c>
      <c r="T9" s="52" t="s">
        <v>99</v>
      </c>
      <c r="U9" s="52" t="s">
        <v>103</v>
      </c>
      <c r="V9" s="53" t="s">
        <v>112</v>
      </c>
      <c r="W9" s="52"/>
      <c r="X9" s="52" t="s">
        <v>62</v>
      </c>
      <c r="Y9" s="52" t="s">
        <v>33</v>
      </c>
      <c r="Z9" s="52" t="s">
        <v>119</v>
      </c>
      <c r="AA9" s="52" t="s">
        <v>89</v>
      </c>
      <c r="AB9" s="52" t="s">
        <v>119</v>
      </c>
      <c r="AC9" s="52" t="s">
        <v>111</v>
      </c>
      <c r="AD9" s="53" t="s">
        <v>98</v>
      </c>
      <c r="AE9" s="52" t="s">
        <v>99</v>
      </c>
      <c r="AF9" s="52" t="s">
        <v>99</v>
      </c>
      <c r="AG9" s="52" t="s">
        <v>103</v>
      </c>
      <c r="AH9" s="53" t="s">
        <v>112</v>
      </c>
      <c r="AI9" s="52"/>
      <c r="AJ9" s="53" t="s">
        <v>142</v>
      </c>
      <c r="AK9" s="52"/>
      <c r="AL9" s="52" t="s">
        <v>30</v>
      </c>
      <c r="AM9" s="52">
        <v>91086</v>
      </c>
      <c r="AN9" s="52">
        <v>78470</v>
      </c>
      <c r="AO9" s="52">
        <v>58592</v>
      </c>
      <c r="AP9" s="52">
        <v>22320</v>
      </c>
      <c r="AQ9" s="52">
        <v>8336</v>
      </c>
      <c r="AR9" s="52">
        <v>8076</v>
      </c>
      <c r="AS9" s="52">
        <v>7564</v>
      </c>
      <c r="AT9" s="52">
        <v>6621</v>
      </c>
      <c r="AU9" s="52">
        <v>13047</v>
      </c>
      <c r="AV9" s="52">
        <v>53126</v>
      </c>
      <c r="AW9" s="52">
        <v>60170</v>
      </c>
      <c r="AX9" s="52">
        <v>81003</v>
      </c>
      <c r="AY9" s="54">
        <f t="shared" si="0"/>
        <v>488411</v>
      </c>
      <c r="AZ9" s="54">
        <f t="shared" si="1"/>
        <v>488411</v>
      </c>
      <c r="BA9" s="52" t="s">
        <v>88</v>
      </c>
      <c r="BB9" s="52" t="s">
        <v>92</v>
      </c>
      <c r="BC9" s="52">
        <v>439</v>
      </c>
      <c r="BD9" s="52">
        <v>8760</v>
      </c>
      <c r="BE9" s="69">
        <f t="shared" si="9"/>
        <v>0</v>
      </c>
      <c r="BF9" s="68">
        <f t="shared" si="2"/>
        <v>0</v>
      </c>
      <c r="BG9" s="56">
        <v>0</v>
      </c>
      <c r="BH9" s="55">
        <f t="shared" si="3"/>
        <v>0</v>
      </c>
      <c r="BI9" s="33">
        <v>5.7600000000000004E-3</v>
      </c>
      <c r="BJ9" s="55">
        <f>BC9*BD9*BI9</f>
        <v>22150.886400000003</v>
      </c>
      <c r="BK9" s="33">
        <v>1.6570000000000001E-2</v>
      </c>
      <c r="BL9" s="55">
        <f t="shared" si="4"/>
        <v>8092.9702700000007</v>
      </c>
      <c r="BM9" s="57">
        <f t="shared" si="5"/>
        <v>30243.856670000005</v>
      </c>
      <c r="BN9" s="57">
        <f t="shared" si="6"/>
        <v>6956.0870341000018</v>
      </c>
      <c r="BO9" s="57">
        <f t="shared" si="7"/>
        <v>37199.943704100006</v>
      </c>
    </row>
    <row r="10" spans="1:67" ht="13.5" customHeight="1">
      <c r="A10" s="33">
        <f t="shared" si="8"/>
        <v>9</v>
      </c>
      <c r="B10" s="52" t="s">
        <v>97</v>
      </c>
      <c r="C10" s="53" t="s">
        <v>98</v>
      </c>
      <c r="D10" s="52" t="s">
        <v>99</v>
      </c>
      <c r="E10" s="52" t="s">
        <v>99</v>
      </c>
      <c r="F10" s="52" t="s">
        <v>103</v>
      </c>
      <c r="G10" s="53" t="s">
        <v>104</v>
      </c>
      <c r="H10" s="52"/>
      <c r="I10" s="53" t="s">
        <v>102</v>
      </c>
      <c r="J10" s="52" t="s">
        <v>113</v>
      </c>
      <c r="K10" s="53" t="s">
        <v>98</v>
      </c>
      <c r="L10" s="52" t="s">
        <v>99</v>
      </c>
      <c r="M10" s="52" t="s">
        <v>99</v>
      </c>
      <c r="N10" s="52" t="s">
        <v>103</v>
      </c>
      <c r="O10" s="53" t="s">
        <v>104</v>
      </c>
      <c r="P10" s="52"/>
      <c r="Q10" s="52" t="s">
        <v>113</v>
      </c>
      <c r="R10" s="53" t="s">
        <v>98</v>
      </c>
      <c r="S10" s="52" t="s">
        <v>99</v>
      </c>
      <c r="T10" s="52" t="s">
        <v>99</v>
      </c>
      <c r="U10" s="52" t="s">
        <v>103</v>
      </c>
      <c r="V10" s="53" t="s">
        <v>104</v>
      </c>
      <c r="W10" s="52"/>
      <c r="X10" s="52" t="s">
        <v>62</v>
      </c>
      <c r="Y10" s="52" t="s">
        <v>33</v>
      </c>
      <c r="Z10" s="52" t="s">
        <v>119</v>
      </c>
      <c r="AA10" s="52" t="s">
        <v>89</v>
      </c>
      <c r="AB10" s="52" t="s">
        <v>119</v>
      </c>
      <c r="AC10" s="52" t="s">
        <v>143</v>
      </c>
      <c r="AD10" s="53" t="s">
        <v>98</v>
      </c>
      <c r="AE10" s="52" t="s">
        <v>99</v>
      </c>
      <c r="AF10" s="52" t="s">
        <v>123</v>
      </c>
      <c r="AG10" s="52" t="s">
        <v>144</v>
      </c>
      <c r="AH10" s="53" t="s">
        <v>87</v>
      </c>
      <c r="AI10" s="52"/>
      <c r="AJ10" s="53" t="s">
        <v>145</v>
      </c>
      <c r="AK10" s="53" t="s">
        <v>146</v>
      </c>
      <c r="AL10" s="52" t="s">
        <v>30</v>
      </c>
      <c r="AM10" s="52">
        <v>0</v>
      </c>
      <c r="AN10" s="52">
        <v>7038</v>
      </c>
      <c r="AO10" s="52">
        <v>0</v>
      </c>
      <c r="AP10" s="52">
        <v>4630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3977</v>
      </c>
      <c r="AY10" s="54">
        <f t="shared" si="0"/>
        <v>15645</v>
      </c>
      <c r="AZ10" s="54">
        <f t="shared" si="1"/>
        <v>15645</v>
      </c>
      <c r="BA10" s="52" t="s">
        <v>86</v>
      </c>
      <c r="BB10" s="52" t="s">
        <v>92</v>
      </c>
      <c r="BC10" s="52">
        <v>0</v>
      </c>
      <c r="BD10" s="52"/>
      <c r="BE10" s="69">
        <f t="shared" si="9"/>
        <v>0</v>
      </c>
      <c r="BF10" s="68">
        <f t="shared" si="2"/>
        <v>0</v>
      </c>
      <c r="BG10" s="33">
        <f>BG2</f>
        <v>2</v>
      </c>
      <c r="BH10" s="55">
        <f t="shared" si="3"/>
        <v>24</v>
      </c>
      <c r="BI10" s="33">
        <f>BI2</f>
        <v>22.05</v>
      </c>
      <c r="BJ10" s="55">
        <f t="shared" ref="BJ10:BJ11" si="11">BI10*12</f>
        <v>264.60000000000002</v>
      </c>
      <c r="BK10" s="33">
        <f>BK2</f>
        <v>3.7280000000000001E-2</v>
      </c>
      <c r="BL10" s="55">
        <f t="shared" si="4"/>
        <v>583.24559999999997</v>
      </c>
      <c r="BM10" s="57">
        <f t="shared" si="5"/>
        <v>871.84559999999999</v>
      </c>
      <c r="BN10" s="57">
        <f t="shared" si="6"/>
        <v>200.52448800000002</v>
      </c>
      <c r="BO10" s="57">
        <f t="shared" si="7"/>
        <v>1072.3700880000001</v>
      </c>
    </row>
    <row r="11" spans="1:67" ht="13.5" customHeight="1">
      <c r="A11" s="33">
        <f t="shared" si="8"/>
        <v>10</v>
      </c>
      <c r="B11" s="52" t="s">
        <v>97</v>
      </c>
      <c r="C11" s="53" t="s">
        <v>98</v>
      </c>
      <c r="D11" s="52" t="s">
        <v>99</v>
      </c>
      <c r="E11" s="52" t="s">
        <v>99</v>
      </c>
      <c r="F11" s="52" t="s">
        <v>103</v>
      </c>
      <c r="G11" s="53" t="s">
        <v>104</v>
      </c>
      <c r="H11" s="52"/>
      <c r="I11" s="53" t="s">
        <v>102</v>
      </c>
      <c r="J11" s="52" t="s">
        <v>113</v>
      </c>
      <c r="K11" s="53" t="s">
        <v>98</v>
      </c>
      <c r="L11" s="52" t="s">
        <v>99</v>
      </c>
      <c r="M11" s="52" t="s">
        <v>99</v>
      </c>
      <c r="N11" s="52" t="s">
        <v>103</v>
      </c>
      <c r="O11" s="53" t="s">
        <v>104</v>
      </c>
      <c r="P11" s="52"/>
      <c r="Q11" s="52" t="s">
        <v>113</v>
      </c>
      <c r="R11" s="53" t="s">
        <v>98</v>
      </c>
      <c r="S11" s="52" t="s">
        <v>99</v>
      </c>
      <c r="T11" s="52" t="s">
        <v>99</v>
      </c>
      <c r="U11" s="52" t="s">
        <v>103</v>
      </c>
      <c r="V11" s="53" t="s">
        <v>104</v>
      </c>
      <c r="W11" s="52"/>
      <c r="X11" s="52" t="s">
        <v>62</v>
      </c>
      <c r="Y11" s="52" t="s">
        <v>33</v>
      </c>
      <c r="Z11" s="52" t="s">
        <v>119</v>
      </c>
      <c r="AA11" s="52" t="s">
        <v>89</v>
      </c>
      <c r="AB11" s="52" t="s">
        <v>119</v>
      </c>
      <c r="AC11" s="52" t="s">
        <v>147</v>
      </c>
      <c r="AD11" s="53" t="s">
        <v>98</v>
      </c>
      <c r="AE11" s="52" t="s">
        <v>99</v>
      </c>
      <c r="AF11" s="52" t="s">
        <v>99</v>
      </c>
      <c r="AG11" s="52" t="s">
        <v>103</v>
      </c>
      <c r="AH11" s="53" t="s">
        <v>104</v>
      </c>
      <c r="AI11" s="52"/>
      <c r="AJ11" s="53" t="s">
        <v>148</v>
      </c>
      <c r="AK11" s="53" t="s">
        <v>149</v>
      </c>
      <c r="AL11" s="52" t="s">
        <v>30</v>
      </c>
      <c r="AM11" s="52">
        <v>0</v>
      </c>
      <c r="AN11" s="52">
        <v>15658</v>
      </c>
      <c r="AO11" s="52">
        <v>0</v>
      </c>
      <c r="AP11" s="52">
        <v>9743</v>
      </c>
      <c r="AQ11" s="52">
        <v>1171</v>
      </c>
      <c r="AR11" s="52">
        <v>1352</v>
      </c>
      <c r="AS11" s="52">
        <v>0</v>
      </c>
      <c r="AT11" s="52">
        <v>326</v>
      </c>
      <c r="AU11" s="52">
        <v>0</v>
      </c>
      <c r="AV11" s="52">
        <v>4908</v>
      </c>
      <c r="AW11" s="52">
        <v>0</v>
      </c>
      <c r="AX11" s="52">
        <v>14770</v>
      </c>
      <c r="AY11" s="54">
        <f t="shared" si="0"/>
        <v>47928</v>
      </c>
      <c r="AZ11" s="54">
        <f t="shared" si="1"/>
        <v>47928</v>
      </c>
      <c r="BA11" s="52" t="s">
        <v>86</v>
      </c>
      <c r="BB11" s="52" t="s">
        <v>92</v>
      </c>
      <c r="BC11" s="52">
        <v>0</v>
      </c>
      <c r="BD11" s="52"/>
      <c r="BE11" s="69">
        <f t="shared" si="9"/>
        <v>0</v>
      </c>
      <c r="BF11" s="68">
        <f t="shared" si="2"/>
        <v>0</v>
      </c>
      <c r="BG11" s="33">
        <f>BG2</f>
        <v>2</v>
      </c>
      <c r="BH11" s="55">
        <f t="shared" si="3"/>
        <v>24</v>
      </c>
      <c r="BI11" s="33">
        <f>BI2</f>
        <v>22.05</v>
      </c>
      <c r="BJ11" s="55">
        <f t="shared" si="11"/>
        <v>264.60000000000002</v>
      </c>
      <c r="BK11" s="33">
        <f>BK2</f>
        <v>3.7280000000000001E-2</v>
      </c>
      <c r="BL11" s="55">
        <f t="shared" si="4"/>
        <v>1786.75584</v>
      </c>
      <c r="BM11" s="57">
        <f t="shared" si="5"/>
        <v>2075.3558400000002</v>
      </c>
      <c r="BN11" s="57">
        <f t="shared" si="6"/>
        <v>477.33184320000004</v>
      </c>
      <c r="BO11" s="57">
        <f t="shared" si="7"/>
        <v>2552.6876832000003</v>
      </c>
    </row>
    <row r="12" spans="1:67" ht="13.5" customHeight="1">
      <c r="A12" s="33">
        <f t="shared" si="8"/>
        <v>11</v>
      </c>
      <c r="B12" s="52" t="s">
        <v>97</v>
      </c>
      <c r="C12" s="53" t="s">
        <v>98</v>
      </c>
      <c r="D12" s="52" t="s">
        <v>99</v>
      </c>
      <c r="E12" s="52" t="s">
        <v>99</v>
      </c>
      <c r="F12" s="52" t="s">
        <v>103</v>
      </c>
      <c r="G12" s="53" t="s">
        <v>104</v>
      </c>
      <c r="H12" s="52"/>
      <c r="I12" s="53" t="s">
        <v>102</v>
      </c>
      <c r="J12" s="52" t="s">
        <v>113</v>
      </c>
      <c r="K12" s="53" t="s">
        <v>98</v>
      </c>
      <c r="L12" s="52" t="s">
        <v>99</v>
      </c>
      <c r="M12" s="52" t="s">
        <v>99</v>
      </c>
      <c r="N12" s="52" t="s">
        <v>103</v>
      </c>
      <c r="O12" s="53" t="s">
        <v>104</v>
      </c>
      <c r="P12" s="52"/>
      <c r="Q12" s="52" t="s">
        <v>113</v>
      </c>
      <c r="R12" s="53" t="s">
        <v>98</v>
      </c>
      <c r="S12" s="52" t="s">
        <v>99</v>
      </c>
      <c r="T12" s="52" t="s">
        <v>99</v>
      </c>
      <c r="U12" s="52" t="s">
        <v>103</v>
      </c>
      <c r="V12" s="53" t="s">
        <v>104</v>
      </c>
      <c r="W12" s="52"/>
      <c r="X12" s="52" t="s">
        <v>118</v>
      </c>
      <c r="Y12" s="52" t="s">
        <v>33</v>
      </c>
      <c r="Z12" s="52" t="s">
        <v>119</v>
      </c>
      <c r="AA12" s="52" t="s">
        <v>89</v>
      </c>
      <c r="AB12" s="52" t="s">
        <v>119</v>
      </c>
      <c r="AC12" s="52" t="s">
        <v>150</v>
      </c>
      <c r="AD12" s="53" t="s">
        <v>98</v>
      </c>
      <c r="AE12" s="52" t="s">
        <v>99</v>
      </c>
      <c r="AF12" s="52" t="s">
        <v>99</v>
      </c>
      <c r="AG12" s="52" t="s">
        <v>103</v>
      </c>
      <c r="AH12" s="53" t="s">
        <v>151</v>
      </c>
      <c r="AI12" s="52"/>
      <c r="AJ12" s="53" t="s">
        <v>120</v>
      </c>
      <c r="AK12" s="52"/>
      <c r="AL12" s="52" t="s">
        <v>30</v>
      </c>
      <c r="AM12" s="52">
        <v>55187</v>
      </c>
      <c r="AN12" s="52">
        <v>50287</v>
      </c>
      <c r="AO12" s="52">
        <v>31053</v>
      </c>
      <c r="AP12" s="52">
        <v>8014</v>
      </c>
      <c r="AQ12" s="52">
        <v>2445</v>
      </c>
      <c r="AR12" s="52">
        <v>2185</v>
      </c>
      <c r="AS12" s="52">
        <v>2316</v>
      </c>
      <c r="AT12" s="52">
        <v>1536</v>
      </c>
      <c r="AU12" s="52">
        <v>7191</v>
      </c>
      <c r="AV12" s="52">
        <v>31710</v>
      </c>
      <c r="AW12" s="52">
        <v>41231</v>
      </c>
      <c r="AX12" s="52">
        <v>47761</v>
      </c>
      <c r="AY12" s="54">
        <f t="shared" si="0"/>
        <v>280916</v>
      </c>
      <c r="AZ12" s="54">
        <f t="shared" si="1"/>
        <v>280916</v>
      </c>
      <c r="BA12" s="52" t="s">
        <v>88</v>
      </c>
      <c r="BB12" s="52" t="s">
        <v>92</v>
      </c>
      <c r="BC12" s="52">
        <v>329</v>
      </c>
      <c r="BD12" s="52">
        <v>8760</v>
      </c>
      <c r="BE12" s="69">
        <f t="shared" si="9"/>
        <v>0</v>
      </c>
      <c r="BF12" s="68">
        <f t="shared" si="2"/>
        <v>0</v>
      </c>
      <c r="BG12" s="69">
        <f>BG9</f>
        <v>0</v>
      </c>
      <c r="BH12" s="55">
        <f t="shared" si="3"/>
        <v>0</v>
      </c>
      <c r="BI12" s="33">
        <v>5.7600000000000004E-3</v>
      </c>
      <c r="BJ12" s="55">
        <f>BC12*BD12*BI12</f>
        <v>16600.5504</v>
      </c>
      <c r="BK12" s="33">
        <v>1.6570000000000001E-2</v>
      </c>
      <c r="BL12" s="55">
        <f t="shared" si="4"/>
        <v>4654.7781199999999</v>
      </c>
      <c r="BM12" s="57">
        <f t="shared" si="5"/>
        <v>21255.328519999999</v>
      </c>
      <c r="BN12" s="57">
        <f t="shared" si="6"/>
        <v>4888.7255596000005</v>
      </c>
      <c r="BO12" s="57">
        <f t="shared" si="7"/>
        <v>26144.054079599999</v>
      </c>
    </row>
    <row r="13" spans="1:67">
      <c r="A13" s="33">
        <f t="shared" si="8"/>
        <v>12</v>
      </c>
      <c r="B13" s="52" t="s">
        <v>96</v>
      </c>
      <c r="C13" s="53" t="s">
        <v>98</v>
      </c>
      <c r="D13" s="52" t="s">
        <v>99</v>
      </c>
      <c r="E13" s="52" t="s">
        <v>99</v>
      </c>
      <c r="F13" s="52" t="s">
        <v>100</v>
      </c>
      <c r="G13" s="53" t="s">
        <v>101</v>
      </c>
      <c r="H13" s="52"/>
      <c r="I13" s="53" t="s">
        <v>102</v>
      </c>
      <c r="J13" s="52" t="s">
        <v>114</v>
      </c>
      <c r="K13" s="53" t="s">
        <v>98</v>
      </c>
      <c r="L13" s="52" t="s">
        <v>99</v>
      </c>
      <c r="M13" s="52" t="s">
        <v>115</v>
      </c>
      <c r="N13" s="52" t="s">
        <v>116</v>
      </c>
      <c r="O13" s="53" t="s">
        <v>117</v>
      </c>
      <c r="P13" s="52"/>
      <c r="Q13" s="52" t="s">
        <v>114</v>
      </c>
      <c r="R13" s="53" t="s">
        <v>98</v>
      </c>
      <c r="S13" s="52" t="s">
        <v>99</v>
      </c>
      <c r="T13" s="52" t="s">
        <v>115</v>
      </c>
      <c r="U13" s="52" t="s">
        <v>116</v>
      </c>
      <c r="V13" s="53" t="s">
        <v>117</v>
      </c>
      <c r="W13" s="52"/>
      <c r="X13" s="52" t="s">
        <v>62</v>
      </c>
      <c r="Y13" s="52" t="s">
        <v>33</v>
      </c>
      <c r="Z13" s="52" t="s">
        <v>119</v>
      </c>
      <c r="AA13" s="52" t="s">
        <v>89</v>
      </c>
      <c r="AB13" s="52" t="s">
        <v>119</v>
      </c>
      <c r="AC13" s="52" t="s">
        <v>114</v>
      </c>
      <c r="AD13" s="53" t="s">
        <v>98</v>
      </c>
      <c r="AE13" s="52" t="s">
        <v>99</v>
      </c>
      <c r="AF13" s="52" t="s">
        <v>115</v>
      </c>
      <c r="AG13" s="52" t="s">
        <v>116</v>
      </c>
      <c r="AH13" s="53" t="s">
        <v>117</v>
      </c>
      <c r="AI13" s="52"/>
      <c r="AJ13" s="53" t="s">
        <v>152</v>
      </c>
      <c r="AK13" s="52"/>
      <c r="AL13" s="52" t="s">
        <v>30</v>
      </c>
      <c r="AM13" s="52">
        <v>998</v>
      </c>
      <c r="AN13" s="52">
        <v>998</v>
      </c>
      <c r="AO13" s="52">
        <v>998</v>
      </c>
      <c r="AP13" s="52">
        <v>998</v>
      </c>
      <c r="AQ13" s="52">
        <v>998</v>
      </c>
      <c r="AR13" s="52">
        <v>998</v>
      </c>
      <c r="AS13" s="52">
        <v>998</v>
      </c>
      <c r="AT13" s="52">
        <v>998</v>
      </c>
      <c r="AU13" s="52">
        <v>998</v>
      </c>
      <c r="AV13" s="52">
        <v>998</v>
      </c>
      <c r="AW13" s="52">
        <v>998</v>
      </c>
      <c r="AX13" s="52">
        <v>998</v>
      </c>
      <c r="AY13" s="54">
        <f t="shared" si="0"/>
        <v>11976</v>
      </c>
      <c r="AZ13" s="54">
        <f t="shared" si="1"/>
        <v>11976</v>
      </c>
      <c r="BA13" s="52" t="s">
        <v>88</v>
      </c>
      <c r="BB13" s="52" t="s">
        <v>92</v>
      </c>
      <c r="BC13" s="52">
        <v>438</v>
      </c>
      <c r="BD13" s="52">
        <v>8760</v>
      </c>
      <c r="BE13" s="69">
        <f t="shared" si="9"/>
        <v>0</v>
      </c>
      <c r="BF13" s="68">
        <f t="shared" si="2"/>
        <v>0</v>
      </c>
      <c r="BG13" s="69">
        <f>BG9</f>
        <v>0</v>
      </c>
      <c r="BH13" s="55">
        <f t="shared" si="3"/>
        <v>0</v>
      </c>
      <c r="BI13" s="33">
        <v>5.7600000000000004E-3</v>
      </c>
      <c r="BJ13" s="55">
        <f>BC13*BD13*BI13</f>
        <v>22100.428800000002</v>
      </c>
      <c r="BK13" s="33">
        <v>1.6570000000000001E-2</v>
      </c>
      <c r="BL13" s="55">
        <f t="shared" si="4"/>
        <v>198.44232000000002</v>
      </c>
      <c r="BM13" s="57">
        <f t="shared" si="5"/>
        <v>22298.87112</v>
      </c>
      <c r="BN13" s="57">
        <f t="shared" si="6"/>
        <v>5128.7403576000006</v>
      </c>
      <c r="BO13" s="57">
        <f t="shared" si="7"/>
        <v>27427.611477599999</v>
      </c>
    </row>
    <row r="14" spans="1:67">
      <c r="AY14" s="51">
        <f>SUM(AY2:AY13)</f>
        <v>1366245</v>
      </c>
      <c r="AZ14" s="51">
        <f>SUM(AZ2:AZ13)</f>
        <v>1366245</v>
      </c>
      <c r="BE14" s="62"/>
      <c r="BM14" s="59">
        <f>SUM(BM2:BM13)</f>
        <v>98892.23818</v>
      </c>
      <c r="BN14" s="59">
        <f>SUM(BN2:BN13)</f>
        <v>22745.214781400002</v>
      </c>
      <c r="BO14" s="59">
        <f>SUM(BO2:BO13)</f>
        <v>121637.45296140002</v>
      </c>
    </row>
    <row r="15" spans="1:67">
      <c r="AZ15" s="51">
        <f>AZ14/1000</f>
        <v>1366.2449999999999</v>
      </c>
    </row>
    <row r="18" spans="46:62">
      <c r="AT18" s="60" t="s">
        <v>54</v>
      </c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0"/>
      <c r="BF18" s="61"/>
      <c r="BG18" s="61"/>
      <c r="BH18" s="61"/>
      <c r="BI18" s="61"/>
      <c r="BJ18" s="61"/>
    </row>
    <row r="19" spans="46:62">
      <c r="AT19" s="60" t="s">
        <v>66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0"/>
      <c r="BF19" s="61"/>
      <c r="BG19" s="61"/>
      <c r="BH19" s="61"/>
      <c r="BI19" s="61"/>
      <c r="BJ19" s="61"/>
    </row>
    <row r="20" spans="46:62">
      <c r="AT20" s="60" t="s">
        <v>65</v>
      </c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</row>
    <row r="26" spans="46:62">
      <c r="BB26" s="51">
        <v>365</v>
      </c>
    </row>
  </sheetData>
  <pageMargins left="0" right="0" top="0.39370078740157477" bottom="0.39370078740157477" header="0" footer="0"/>
  <pageSetup paperSize="9" fitToWidth="0" orientation="landscape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63"/>
  <sheetViews>
    <sheetView workbookViewId="0">
      <selection activeCell="E3" sqref="E3"/>
    </sheetView>
  </sheetViews>
  <sheetFormatPr defaultColWidth="9" defaultRowHeight="11.25"/>
  <cols>
    <col min="1" max="1" width="4" style="1" customWidth="1"/>
    <col min="2" max="2" width="20" style="1" customWidth="1"/>
    <col min="3" max="3" width="18" style="1" customWidth="1"/>
    <col min="4" max="4" width="6.75" style="1" customWidth="1"/>
    <col min="5" max="5" width="8.125" style="1" customWidth="1"/>
    <col min="6" max="6" width="9.125" style="1" customWidth="1"/>
    <col min="7" max="7" width="7.75" style="1" customWidth="1"/>
    <col min="8" max="8" width="11" style="1" customWidth="1"/>
    <col min="9" max="9" width="10.5" style="1" customWidth="1"/>
    <col min="10" max="10" width="9.25" style="1" customWidth="1"/>
    <col min="11" max="11" width="10.25" style="1" customWidth="1"/>
    <col min="12" max="16384" width="9" style="1"/>
  </cols>
  <sheetData>
    <row r="1" spans="1:11" ht="15">
      <c r="B1" s="27" t="s">
        <v>63</v>
      </c>
    </row>
    <row r="2" spans="1:11" s="12" customFormat="1" ht="72">
      <c r="A2" s="26" t="s">
        <v>31</v>
      </c>
      <c r="B2" s="7" t="s">
        <v>47</v>
      </c>
      <c r="C2" s="7" t="s">
        <v>48</v>
      </c>
      <c r="D2" s="8" t="s">
        <v>71</v>
      </c>
      <c r="E2" s="9" t="s">
        <v>64</v>
      </c>
      <c r="F2" s="10" t="s">
        <v>37</v>
      </c>
      <c r="G2" s="9" t="s">
        <v>44</v>
      </c>
      <c r="H2" s="10" t="s">
        <v>41</v>
      </c>
      <c r="I2" s="11" t="s">
        <v>42</v>
      </c>
      <c r="J2" s="11" t="s">
        <v>46</v>
      </c>
      <c r="K2" s="9" t="s">
        <v>37</v>
      </c>
    </row>
    <row r="3" spans="1:11">
      <c r="A3" s="2">
        <f>'Wykaz ppg - kalkulator '!A2</f>
        <v>1</v>
      </c>
      <c r="B3" s="3" t="str">
        <f>'Wykaz ppg - kalkulator '!AC2</f>
        <v>Gmina Konopiska</v>
      </c>
      <c r="C3" s="4" t="str">
        <f>'Wykaz ppg - kalkulator '!AJ2</f>
        <v>8018590365500007424781</v>
      </c>
      <c r="D3" s="2">
        <f>'Wykaz ppg - kalkulator '!AZ2</f>
        <v>39045</v>
      </c>
      <c r="E3" s="2">
        <f>'Wykaz ppg - kalkulator '!BE2*1000</f>
        <v>0</v>
      </c>
      <c r="F3" s="5">
        <f>'Wykaz ppg - kalkulator '!BF2</f>
        <v>0</v>
      </c>
      <c r="G3" s="5">
        <f>'Wykaz ppg - kalkulator '!BG2</f>
        <v>2</v>
      </c>
      <c r="H3" s="5">
        <f>'Wykaz ppg - kalkulator '!BH2</f>
        <v>24</v>
      </c>
      <c r="I3" s="5">
        <f>'Wykaz ppg - kalkulator '!BJ2</f>
        <v>264.60000000000002</v>
      </c>
      <c r="J3" s="5">
        <f>'Wykaz ppg - kalkulator '!BL2</f>
        <v>1455.5976000000001</v>
      </c>
      <c r="K3" s="5">
        <f>'Wykaz ppg - kalkulator '!BM2</f>
        <v>1744.1976</v>
      </c>
    </row>
    <row r="4" spans="1:11" ht="33.75">
      <c r="A4" s="2">
        <f>'Wykaz ppg - kalkulator '!A3</f>
        <v>2</v>
      </c>
      <c r="B4" s="3" t="str">
        <f>'Wykaz ppg - kalkulator '!AC3</f>
        <v>Gmina Konopiska</v>
      </c>
      <c r="C4" s="4" t="str">
        <f>'Wykaz ppg - kalkulator '!AJ3</f>
        <v>8018590365500019088087</v>
      </c>
      <c r="D4" s="2">
        <f>'Wykaz ppg - kalkulator '!AZ3</f>
        <v>148217</v>
      </c>
      <c r="E4" s="2">
        <f>'Wykaz ppg - kalkulator '!BE3*1000</f>
        <v>0</v>
      </c>
      <c r="F4" s="5">
        <f>'Wykaz ppg - kalkulator '!BF3</f>
        <v>0</v>
      </c>
      <c r="G4" s="5">
        <f>'Wykaz ppg - kalkulator '!BG3</f>
        <v>3</v>
      </c>
      <c r="H4" s="5">
        <f>'Wykaz ppg - kalkulator '!BH3</f>
        <v>36</v>
      </c>
      <c r="I4" s="5">
        <f>'Wykaz ppg - kalkulator '!BJ3</f>
        <v>1866.12</v>
      </c>
      <c r="J4" s="5">
        <f>'Wykaz ppg - kalkulator '!BL3</f>
        <v>4799.2664599999998</v>
      </c>
      <c r="K4" s="5">
        <f>'Wykaz ppg - kalkulator '!BM3</f>
        <v>6701.3864599999997</v>
      </c>
    </row>
    <row r="5" spans="1:11" ht="45">
      <c r="A5" s="2">
        <f>'Wykaz ppg - kalkulator '!A4</f>
        <v>3</v>
      </c>
      <c r="B5" s="3" t="str">
        <f>'Wykaz ppg - kalkulator '!AC4</f>
        <v>Gmina Konopiska</v>
      </c>
      <c r="C5" s="4" t="str">
        <f>'Wykaz ppg - kalkulator '!AJ4</f>
        <v>8018590365500007689593</v>
      </c>
      <c r="D5" s="2">
        <f>'Wykaz ppg - kalkulator '!AZ4</f>
        <v>300827</v>
      </c>
      <c r="E5" s="2">
        <f>'Wykaz ppg - kalkulator '!BE4*1000</f>
        <v>0</v>
      </c>
      <c r="F5" s="5">
        <f>'Wykaz ppg - kalkulator '!BF4</f>
        <v>0</v>
      </c>
      <c r="G5" s="5">
        <f>'Wykaz ppg - kalkulator '!BG4</f>
        <v>3</v>
      </c>
      <c r="H5" s="5">
        <f>'Wykaz ppg - kalkulator '!BH4</f>
        <v>36</v>
      </c>
      <c r="I5" s="5">
        <f>'Wykaz ppg - kalkulator '!BJ4</f>
        <v>1866.12</v>
      </c>
      <c r="J5" s="5">
        <f>'Wykaz ppg - kalkulator '!BL4</f>
        <v>9740.7782599999991</v>
      </c>
      <c r="K5" s="5">
        <f>'Wykaz ppg - kalkulator '!BM4</f>
        <v>11642.898259999998</v>
      </c>
    </row>
    <row r="6" spans="1:11" ht="18" customHeight="1">
      <c r="A6" s="2">
        <f>'Wykaz ppg - kalkulator '!A5</f>
        <v>4</v>
      </c>
      <c r="B6" s="3" t="str">
        <f>'Wykaz ppg - kalkulator '!AC5</f>
        <v>Gmina Konopiska</v>
      </c>
      <c r="C6" s="4" t="str">
        <f>'Wykaz ppg - kalkulator '!AJ5</f>
        <v>8018590365500019305603</v>
      </c>
      <c r="D6" s="2">
        <f>'Wykaz ppg - kalkulator '!AZ5</f>
        <v>4599</v>
      </c>
      <c r="E6" s="2">
        <f>'Wykaz ppg - kalkulator '!BE5*1000</f>
        <v>0</v>
      </c>
      <c r="F6" s="5">
        <f>'Wykaz ppg - kalkulator '!BF5</f>
        <v>0</v>
      </c>
      <c r="G6" s="5">
        <f>'Wykaz ppg - kalkulator '!BG5</f>
        <v>4</v>
      </c>
      <c r="H6" s="5">
        <f>'Wykaz ppg - kalkulator '!BH5</f>
        <v>48</v>
      </c>
      <c r="I6" s="5">
        <f>'Wykaz ppg - kalkulator '!BJ5</f>
        <v>47.64</v>
      </c>
      <c r="J6" s="5">
        <f>'Wykaz ppg - kalkulator '!BL5</f>
        <v>267.15591000000001</v>
      </c>
      <c r="K6" s="5">
        <f>'Wykaz ppg - kalkulator '!BM5</f>
        <v>362.79590999999999</v>
      </c>
    </row>
    <row r="7" spans="1:11" ht="18" customHeight="1">
      <c r="A7" s="2">
        <f>'Wykaz ppg - kalkulator '!A6</f>
        <v>5</v>
      </c>
      <c r="B7" s="3" t="str">
        <f>'Wykaz ppg - kalkulator '!AC6</f>
        <v>Gmina Konopiska</v>
      </c>
      <c r="C7" s="4" t="str">
        <f>'Wykaz ppg - kalkulator '!AJ6</f>
        <v>8018590365500013278002</v>
      </c>
      <c r="D7" s="2">
        <f>'Wykaz ppg - kalkulator '!AZ6</f>
        <v>23817</v>
      </c>
      <c r="E7" s="2">
        <f>'Wykaz ppg - kalkulator '!BE6*1000</f>
        <v>0</v>
      </c>
      <c r="F7" s="5">
        <f>'Wykaz ppg - kalkulator '!BF6</f>
        <v>0</v>
      </c>
      <c r="G7" s="5">
        <f>'Wykaz ppg - kalkulator '!BG6</f>
        <v>2</v>
      </c>
      <c r="H7" s="5">
        <f>'Wykaz ppg - kalkulator '!BH6</f>
        <v>24</v>
      </c>
      <c r="I7" s="5">
        <f>'Wykaz ppg - kalkulator '!BJ6</f>
        <v>264.60000000000002</v>
      </c>
      <c r="J7" s="5">
        <f>'Wykaz ppg - kalkulator '!BL6</f>
        <v>887.89776000000006</v>
      </c>
      <c r="K7" s="5">
        <f>'Wykaz ppg - kalkulator '!BM6</f>
        <v>1176.4977600000002</v>
      </c>
    </row>
    <row r="8" spans="1:11" ht="18" customHeight="1">
      <c r="A8" s="2">
        <f>'Wykaz ppg - kalkulator '!A7</f>
        <v>6</v>
      </c>
      <c r="B8" s="3" t="str">
        <f>'Wykaz ppg - kalkulator '!AC7</f>
        <v>Zespół Szkolno-Przedszkolny im. M. Kopernika</v>
      </c>
      <c r="C8" s="4" t="str">
        <f>'Wykaz ppg - kalkulator '!AJ7</f>
        <v>0030748238</v>
      </c>
      <c r="D8" s="2">
        <f>'Wykaz ppg - kalkulator '!AZ7</f>
        <v>1202</v>
      </c>
      <c r="E8" s="2">
        <f>'Wykaz ppg - kalkulator '!BE7*1000</f>
        <v>0</v>
      </c>
      <c r="F8" s="5">
        <f>'Wykaz ppg - kalkulator '!BF7</f>
        <v>0</v>
      </c>
      <c r="G8" s="5">
        <f>'Wykaz ppg - kalkulator '!BG7</f>
        <v>5</v>
      </c>
      <c r="H8" s="5">
        <f>'Wykaz ppg - kalkulator '!BH7</f>
        <v>60</v>
      </c>
      <c r="I8" s="5">
        <f>'Wykaz ppg - kalkulator '!BJ7</f>
        <v>101.03999999999999</v>
      </c>
      <c r="J8" s="5">
        <f>'Wykaz ppg - kalkulator '!BL7</f>
        <v>49.798860000000005</v>
      </c>
      <c r="K8" s="5">
        <f>'Wykaz ppg - kalkulator '!BM7</f>
        <v>210.83886000000001</v>
      </c>
    </row>
    <row r="9" spans="1:11" ht="18" customHeight="1">
      <c r="A9" s="2">
        <f>'Wykaz ppg - kalkulator '!A8</f>
        <v>7</v>
      </c>
      <c r="B9" s="3" t="str">
        <f>'Wykaz ppg - kalkulator '!AC8</f>
        <v>Zespół Szkolno-Przedszkolny w Rększowicach</v>
      </c>
      <c r="C9" s="4" t="str">
        <f>'Wykaz ppg - kalkulator '!AJ8</f>
        <v>0030747325</v>
      </c>
      <c r="D9" s="2">
        <f>'Wykaz ppg - kalkulator '!AZ8</f>
        <v>3662</v>
      </c>
      <c r="E9" s="2">
        <f>'Wykaz ppg - kalkulator '!BE8*1000</f>
        <v>0</v>
      </c>
      <c r="F9" s="5">
        <f>'Wykaz ppg - kalkulator '!BF8</f>
        <v>0</v>
      </c>
      <c r="G9" s="5">
        <f>'Wykaz ppg - kalkulator '!BG8</f>
        <v>4</v>
      </c>
      <c r="H9" s="5">
        <f>'Wykaz ppg - kalkulator '!BH8</f>
        <v>48</v>
      </c>
      <c r="I9" s="5">
        <f>'Wykaz ppg - kalkulator '!BJ8</f>
        <v>47.64</v>
      </c>
      <c r="J9" s="5">
        <f>'Wykaz ppg - kalkulator '!BL8</f>
        <v>212.72558000000001</v>
      </c>
      <c r="K9" s="5">
        <f>'Wykaz ppg - kalkulator '!BM8</f>
        <v>308.36558000000002</v>
      </c>
    </row>
    <row r="10" spans="1:11" ht="18" customHeight="1">
      <c r="A10" s="2">
        <f>'Wykaz ppg - kalkulator '!A9</f>
        <v>8</v>
      </c>
      <c r="B10" s="3" t="str">
        <f>'Wykaz ppg - kalkulator '!AC9</f>
        <v>Szkoła Podstawowa im. Henryka Sienkiewicza w Konopiskach</v>
      </c>
      <c r="C10" s="4" t="str">
        <f>'Wykaz ppg - kalkulator '!AJ9</f>
        <v>8018590365500000045358</v>
      </c>
      <c r="D10" s="2">
        <f>'Wykaz ppg - kalkulator '!AZ9</f>
        <v>488411</v>
      </c>
      <c r="E10" s="2">
        <f>'Wykaz ppg - kalkulator '!BE9*1000</f>
        <v>0</v>
      </c>
      <c r="F10" s="5">
        <f>'Wykaz ppg - kalkulator '!BF9</f>
        <v>0</v>
      </c>
      <c r="G10" s="5">
        <f>'Wykaz ppg - kalkulator '!BG9</f>
        <v>0</v>
      </c>
      <c r="H10" s="5">
        <f>'Wykaz ppg - kalkulator '!BH9</f>
        <v>0</v>
      </c>
      <c r="I10" s="5">
        <f>'Wykaz ppg - kalkulator '!BJ9</f>
        <v>22150.886400000003</v>
      </c>
      <c r="J10" s="5">
        <f>'Wykaz ppg - kalkulator '!BL9</f>
        <v>8092.9702700000007</v>
      </c>
      <c r="K10" s="5">
        <f>'Wykaz ppg - kalkulator '!BM9</f>
        <v>30243.856670000005</v>
      </c>
    </row>
    <row r="11" spans="1:11" ht="18" customHeight="1">
      <c r="A11" s="2">
        <f>'Wykaz ppg - kalkulator '!A10</f>
        <v>9</v>
      </c>
      <c r="B11" s="3" t="str">
        <f>'Wykaz ppg - kalkulator '!AC10</f>
        <v>GCKiS w Konopiskach - Świetlica Kopalnia</v>
      </c>
      <c r="C11" s="4" t="str">
        <f>'Wykaz ppg - kalkulator '!AJ10</f>
        <v>8018590365500013996302</v>
      </c>
      <c r="D11" s="2">
        <f>'Wykaz ppg - kalkulator '!AZ10</f>
        <v>15645</v>
      </c>
      <c r="E11" s="2">
        <f>'Wykaz ppg - kalkulator '!BE10*1000</f>
        <v>0</v>
      </c>
      <c r="F11" s="5">
        <f>'Wykaz ppg - kalkulator '!BF10</f>
        <v>0</v>
      </c>
      <c r="G11" s="5">
        <f>'Wykaz ppg - kalkulator '!BG10</f>
        <v>2</v>
      </c>
      <c r="H11" s="5">
        <f>'Wykaz ppg - kalkulator '!BH10</f>
        <v>24</v>
      </c>
      <c r="I11" s="5">
        <f>'Wykaz ppg - kalkulator '!BJ10</f>
        <v>264.60000000000002</v>
      </c>
      <c r="J11" s="5">
        <f>'Wykaz ppg - kalkulator '!BL10</f>
        <v>583.24559999999997</v>
      </c>
      <c r="K11" s="5">
        <f>'Wykaz ppg - kalkulator '!BM10</f>
        <v>871.84559999999999</v>
      </c>
    </row>
    <row r="12" spans="1:11" ht="18" customHeight="1">
      <c r="A12" s="2">
        <f>'Wykaz ppg - kalkulator '!A11</f>
        <v>10</v>
      </c>
      <c r="B12" s="3" t="str">
        <f>'Wykaz ppg - kalkulator '!AC11</f>
        <v>GCKiS w Konopiskach - Budynek Administracyjny</v>
      </c>
      <c r="C12" s="4" t="str">
        <f>'Wykaz ppg - kalkulator '!AJ11</f>
        <v>8018590365500007130637</v>
      </c>
      <c r="D12" s="2">
        <f>'Wykaz ppg - kalkulator '!AZ11</f>
        <v>47928</v>
      </c>
      <c r="E12" s="2">
        <f>'Wykaz ppg - kalkulator '!BE11*1000</f>
        <v>0</v>
      </c>
      <c r="F12" s="5">
        <f>'Wykaz ppg - kalkulator '!BF11</f>
        <v>0</v>
      </c>
      <c r="G12" s="5">
        <f>'Wykaz ppg - kalkulator '!BG11</f>
        <v>2</v>
      </c>
      <c r="H12" s="5">
        <f>'Wykaz ppg - kalkulator '!BH11</f>
        <v>24</v>
      </c>
      <c r="I12" s="5">
        <f>'Wykaz ppg - kalkulator '!BJ11</f>
        <v>264.60000000000002</v>
      </c>
      <c r="J12" s="5">
        <f>'Wykaz ppg - kalkulator '!BL11</f>
        <v>1786.75584</v>
      </c>
      <c r="K12" s="5">
        <f>'Wykaz ppg - kalkulator '!BM11</f>
        <v>2075.3558400000002</v>
      </c>
    </row>
    <row r="13" spans="1:11" ht="18" customHeight="1">
      <c r="A13" s="2">
        <f>'Wykaz ppg - kalkulator '!A12</f>
        <v>11</v>
      </c>
      <c r="B13" s="3" t="str">
        <f>'Wykaz ppg - kalkulator '!AC12</f>
        <v>GCKiS w Konopiskach - Hala Sportowa</v>
      </c>
      <c r="C13" s="4" t="str">
        <f>'Wykaz ppg - kalkulator '!AJ12</f>
        <v>8018590365500006059878</v>
      </c>
      <c r="D13" s="2">
        <f>'Wykaz ppg - kalkulator '!AZ12</f>
        <v>280916</v>
      </c>
      <c r="E13" s="2">
        <f>'Wykaz ppg - kalkulator '!BE12*1000</f>
        <v>0</v>
      </c>
      <c r="F13" s="5">
        <f>'Wykaz ppg - kalkulator '!BF12</f>
        <v>0</v>
      </c>
      <c r="G13" s="5">
        <f>'Wykaz ppg - kalkulator '!BG12</f>
        <v>0</v>
      </c>
      <c r="H13" s="5">
        <f>'Wykaz ppg - kalkulator '!BH12</f>
        <v>0</v>
      </c>
      <c r="I13" s="5">
        <f>'Wykaz ppg - kalkulator '!BJ12</f>
        <v>16600.5504</v>
      </c>
      <c r="J13" s="5">
        <f>'Wykaz ppg - kalkulator '!BL12</f>
        <v>4654.7781199999999</v>
      </c>
      <c r="K13" s="5">
        <f>'Wykaz ppg - kalkulator '!BM12</f>
        <v>21255.328519999999</v>
      </c>
    </row>
    <row r="14" spans="1:11" ht="18" customHeight="1">
      <c r="A14" s="2">
        <f>'Wykaz ppg - kalkulator '!A13</f>
        <v>12</v>
      </c>
      <c r="B14" s="3" t="str">
        <f>'Wykaz ppg - kalkulator '!AC13</f>
        <v>Zespół Szkolno-Przedszkolny im. Jana Kochanowskiego</v>
      </c>
      <c r="C14" s="4" t="str">
        <f>'Wykaz ppg - kalkulator '!AJ13</f>
        <v>8018590365500031097012</v>
      </c>
      <c r="D14" s="2">
        <f>'Wykaz ppg - kalkulator '!AZ13</f>
        <v>11976</v>
      </c>
      <c r="E14" s="2">
        <f>'Wykaz ppg - kalkulator '!BE13*1000</f>
        <v>0</v>
      </c>
      <c r="F14" s="5">
        <f>'Wykaz ppg - kalkulator '!BF13</f>
        <v>0</v>
      </c>
      <c r="G14" s="5">
        <f>'Wykaz ppg - kalkulator '!BG13</f>
        <v>0</v>
      </c>
      <c r="H14" s="5">
        <f>'Wykaz ppg - kalkulator '!BH13</f>
        <v>0</v>
      </c>
      <c r="I14" s="5">
        <f>'Wykaz ppg - kalkulator '!BJ13</f>
        <v>22100.428800000002</v>
      </c>
      <c r="J14" s="5">
        <f>'Wykaz ppg - kalkulator '!BL13</f>
        <v>198.44232000000002</v>
      </c>
      <c r="K14" s="5">
        <f>'Wykaz ppg - kalkulator '!BM13</f>
        <v>22298.87112</v>
      </c>
    </row>
    <row r="15" spans="1:11" ht="14.25" customHeight="1">
      <c r="A15" s="65" t="s">
        <v>49</v>
      </c>
      <c r="B15" s="65"/>
      <c r="C15" s="65"/>
      <c r="D15" s="65"/>
      <c r="E15" s="65"/>
      <c r="F15" s="65"/>
      <c r="G15" s="65"/>
      <c r="H15" s="65"/>
      <c r="I15" s="65"/>
      <c r="J15" s="65"/>
      <c r="K15" s="6">
        <f>SUM(K3:K14)</f>
        <v>98892.23818</v>
      </c>
    </row>
    <row r="16" spans="1:11" ht="14.25" customHeight="1">
      <c r="A16" s="65" t="s">
        <v>39</v>
      </c>
      <c r="B16" s="65"/>
      <c r="C16" s="65"/>
      <c r="D16" s="65"/>
      <c r="E16" s="65"/>
      <c r="F16" s="65"/>
      <c r="G16" s="65"/>
      <c r="H16" s="65"/>
      <c r="I16" s="65"/>
      <c r="J16" s="65"/>
      <c r="K16" s="6">
        <f>K15*0.23</f>
        <v>22745.214781400002</v>
      </c>
    </row>
    <row r="17" spans="1:11" ht="14.25" customHeight="1">
      <c r="A17" s="65" t="s">
        <v>50</v>
      </c>
      <c r="B17" s="65"/>
      <c r="C17" s="65"/>
      <c r="D17" s="65"/>
      <c r="E17" s="65"/>
      <c r="F17" s="65"/>
      <c r="G17" s="65"/>
      <c r="H17" s="65"/>
      <c r="I17" s="65"/>
      <c r="J17" s="65"/>
      <c r="K17" s="6">
        <f>K15+K16</f>
        <v>121637.45296140001</v>
      </c>
    </row>
    <row r="19" spans="1:11" ht="12" thickBot="1"/>
    <row r="20" spans="1:11" ht="12" thickBot="1">
      <c r="B20" s="28" t="s">
        <v>67</v>
      </c>
      <c r="C20" s="29">
        <f>'Wykaz ppg - kalkulator '!BG7</f>
        <v>5</v>
      </c>
    </row>
    <row r="21" spans="1:11" ht="12" thickBot="1">
      <c r="B21" s="30" t="s">
        <v>68</v>
      </c>
      <c r="C21" s="31">
        <f>'Wykaz ppg - kalkulator '!BG8</f>
        <v>4</v>
      </c>
      <c r="F21" s="19"/>
      <c r="G21" s="19"/>
      <c r="H21" s="13"/>
      <c r="I21" s="13"/>
      <c r="J21" s="19"/>
      <c r="K21" s="19"/>
    </row>
    <row r="22" spans="1:11" ht="15.75" thickBot="1">
      <c r="B22" s="30" t="s">
        <v>69</v>
      </c>
      <c r="C22" s="31">
        <f>'Wykaz ppg - kalkulator '!BG9</f>
        <v>0</v>
      </c>
      <c r="F22" s="14"/>
      <c r="G22" s="15"/>
      <c r="H22" s="14" t="s">
        <v>51</v>
      </c>
      <c r="J22" s="20"/>
      <c r="K22" s="19"/>
    </row>
    <row r="23" spans="1:11" ht="14.25" customHeight="1">
      <c r="G23" s="15"/>
      <c r="H23" s="16" t="s">
        <v>52</v>
      </c>
      <c r="J23" s="16"/>
    </row>
    <row r="25" spans="1:11">
      <c r="B25" s="17" t="s">
        <v>53</v>
      </c>
    </row>
    <row r="26" spans="1:11">
      <c r="B26" s="17" t="s">
        <v>61</v>
      </c>
    </row>
    <row r="31" spans="1:11" ht="14.25" customHeight="1"/>
    <row r="39" ht="14.25" customHeight="1"/>
    <row r="47" ht="14.25" customHeight="1"/>
    <row r="55" ht="14.25" customHeight="1"/>
    <row r="63" ht="14.25" customHeight="1"/>
  </sheetData>
  <mergeCells count="3">
    <mergeCell ref="A15:J15"/>
    <mergeCell ref="A16:J16"/>
    <mergeCell ref="A17:J17"/>
  </mergeCells>
  <pageMargins left="0.25" right="0.25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35" workbookViewId="0">
      <selection activeCell="B42" sqref="B42:L45"/>
    </sheetView>
  </sheetViews>
  <sheetFormatPr defaultColWidth="9" defaultRowHeight="11.25"/>
  <cols>
    <col min="1" max="1" width="2.75" style="25" customWidth="1"/>
    <col min="2" max="2" width="18.5" style="25" customWidth="1"/>
    <col min="3" max="3" width="20" style="25" customWidth="1"/>
    <col min="4" max="4" width="14.75" style="25" customWidth="1"/>
    <col min="5" max="6" width="9" style="25"/>
    <col min="7" max="7" width="8.875" style="25" customWidth="1"/>
    <col min="8" max="16384" width="9" style="25"/>
  </cols>
  <sheetData>
    <row r="1" spans="1:8" ht="90">
      <c r="A1" s="25" t="s">
        <v>31</v>
      </c>
      <c r="B1" s="75" t="s">
        <v>55</v>
      </c>
      <c r="C1" s="76" t="s">
        <v>56</v>
      </c>
      <c r="D1" s="76" t="s">
        <v>57</v>
      </c>
      <c r="E1" s="77" t="s">
        <v>58</v>
      </c>
      <c r="F1" s="77" t="s">
        <v>59</v>
      </c>
      <c r="G1" s="77" t="s">
        <v>85</v>
      </c>
      <c r="H1" s="77" t="s">
        <v>60</v>
      </c>
    </row>
    <row r="2" spans="1:8">
      <c r="A2" s="18">
        <v>1</v>
      </c>
      <c r="B2" s="78" t="str">
        <f>'Wykaz ppg - kalkulator '!AJ2</f>
        <v>8018590365500007424781</v>
      </c>
      <c r="C2" s="95" t="s">
        <v>156</v>
      </c>
      <c r="D2" s="21" t="str">
        <f>'Wykaz ppg - kalkulator '!AB2</f>
        <v>01.01.2022 godz. 6:00</v>
      </c>
      <c r="E2" s="22"/>
      <c r="F2" s="23" t="str">
        <f>'Wykaz ppg - kalkulator '!BA2</f>
        <v>W-3.6</v>
      </c>
      <c r="G2" s="24">
        <f>'Wykaz ppg - kalkulator '!AZ2</f>
        <v>39045</v>
      </c>
      <c r="H2" s="18"/>
    </row>
    <row r="3" spans="1:8">
      <c r="A3" s="18">
        <f t="shared" ref="A3:A13" si="0">A2+1</f>
        <v>2</v>
      </c>
      <c r="B3" s="78" t="str">
        <f>'Wykaz ppg - kalkulator '!AJ3</f>
        <v>8018590365500019088087</v>
      </c>
      <c r="C3" s="95" t="s">
        <v>156</v>
      </c>
      <c r="D3" s="21" t="str">
        <f>'Wykaz ppg - kalkulator '!AB3</f>
        <v>01.01.2022 godz. 6:00</v>
      </c>
      <c r="E3" s="22"/>
      <c r="F3" s="23" t="str">
        <f>'Wykaz ppg - kalkulator '!BA3</f>
        <v>W-4</v>
      </c>
      <c r="G3" s="24">
        <f>'Wykaz ppg - kalkulator '!AZ3</f>
        <v>148217</v>
      </c>
      <c r="H3" s="18"/>
    </row>
    <row r="4" spans="1:8">
      <c r="A4" s="18">
        <f t="shared" si="0"/>
        <v>3</v>
      </c>
      <c r="B4" s="78" t="str">
        <f>'Wykaz ppg - kalkulator '!AJ4</f>
        <v>8018590365500007689593</v>
      </c>
      <c r="C4" s="95" t="s">
        <v>156</v>
      </c>
      <c r="D4" s="21" t="str">
        <f>'Wykaz ppg - kalkulator '!AB4</f>
        <v>01.01.2022 godz. 6:00</v>
      </c>
      <c r="E4" s="22"/>
      <c r="F4" s="23" t="str">
        <f>'Wykaz ppg - kalkulator '!BA4</f>
        <v>W-4</v>
      </c>
      <c r="G4" s="24">
        <f>'Wykaz ppg - kalkulator '!AZ4</f>
        <v>300827</v>
      </c>
      <c r="H4" s="18"/>
    </row>
    <row r="5" spans="1:8">
      <c r="A5" s="18">
        <f t="shared" si="0"/>
        <v>4</v>
      </c>
      <c r="B5" s="78" t="str">
        <f>'Wykaz ppg - kalkulator '!AJ5</f>
        <v>8018590365500019305603</v>
      </c>
      <c r="C5" s="95" t="s">
        <v>156</v>
      </c>
      <c r="D5" s="21" t="str">
        <f>'Wykaz ppg - kalkulator '!AB5</f>
        <v>01.01.2022 godz. 6:00</v>
      </c>
      <c r="E5" s="22"/>
      <c r="F5" s="23" t="str">
        <f>'Wykaz ppg - kalkulator '!BA5</f>
        <v>W-1.1</v>
      </c>
      <c r="G5" s="24">
        <f>'Wykaz ppg - kalkulator '!AZ5</f>
        <v>4599</v>
      </c>
      <c r="H5" s="18"/>
    </row>
    <row r="6" spans="1:8">
      <c r="A6" s="18">
        <f t="shared" si="0"/>
        <v>5</v>
      </c>
      <c r="B6" s="78" t="str">
        <f>'Wykaz ppg - kalkulator '!AJ6</f>
        <v>8018590365500013278002</v>
      </c>
      <c r="C6" s="95" t="s">
        <v>156</v>
      </c>
      <c r="D6" s="21" t="str">
        <f>'Wykaz ppg - kalkulator '!AB6</f>
        <v>01.01.2022 godz. 6:00</v>
      </c>
      <c r="E6" s="22"/>
      <c r="F6" s="23" t="str">
        <f>'Wykaz ppg - kalkulator '!BA6</f>
        <v>W-3.6</v>
      </c>
      <c r="G6" s="24">
        <f>'Wykaz ppg - kalkulator '!AZ6</f>
        <v>23817</v>
      </c>
      <c r="H6" s="18"/>
    </row>
    <row r="7" spans="1:8">
      <c r="A7" s="18">
        <f t="shared" si="0"/>
        <v>6</v>
      </c>
      <c r="B7" s="78" t="str">
        <f>'Wykaz ppg - kalkulator '!AJ7</f>
        <v>0030748238</v>
      </c>
      <c r="C7" s="95" t="s">
        <v>156</v>
      </c>
      <c r="D7" s="21" t="str">
        <f>'Wykaz ppg - kalkulator '!AB7</f>
        <v>01.01.2022 godz. 6:00</v>
      </c>
      <c r="E7" s="22"/>
      <c r="F7" s="23" t="str">
        <f>'Wykaz ppg - kalkulator '!BA7</f>
        <v>W-2.1</v>
      </c>
      <c r="G7" s="24">
        <f>'Wykaz ppg - kalkulator '!AZ7</f>
        <v>1202</v>
      </c>
      <c r="H7" s="18"/>
    </row>
    <row r="8" spans="1:8">
      <c r="A8" s="18">
        <f t="shared" si="0"/>
        <v>7</v>
      </c>
      <c r="B8" s="78" t="str">
        <f>'Wykaz ppg - kalkulator '!AJ8</f>
        <v>0030747325</v>
      </c>
      <c r="C8" s="95" t="s">
        <v>156</v>
      </c>
      <c r="D8" s="21" t="str">
        <f>'Wykaz ppg - kalkulator '!AB8</f>
        <v>01.01.2022 godz. 6:00</v>
      </c>
      <c r="E8" s="22"/>
      <c r="F8" s="23" t="str">
        <f>'Wykaz ppg - kalkulator '!BA8</f>
        <v>W-1.1</v>
      </c>
      <c r="G8" s="24">
        <f>'Wykaz ppg - kalkulator '!AZ8</f>
        <v>3662</v>
      </c>
      <c r="H8" s="18"/>
    </row>
    <row r="9" spans="1:8">
      <c r="A9" s="18">
        <f t="shared" si="0"/>
        <v>8</v>
      </c>
      <c r="B9" s="78" t="str">
        <f>'Wykaz ppg - kalkulator '!AJ9</f>
        <v>8018590365500000045358</v>
      </c>
      <c r="C9" s="95" t="s">
        <v>156</v>
      </c>
      <c r="D9" s="21" t="str">
        <f>'Wykaz ppg - kalkulator '!AB9</f>
        <v>01.01.2022 godz. 6:00</v>
      </c>
      <c r="E9" s="22"/>
      <c r="F9" s="23" t="str">
        <f>'Wykaz ppg - kalkulator '!BA9</f>
        <v>W-5.1</v>
      </c>
      <c r="G9" s="24">
        <f>'Wykaz ppg - kalkulator '!AZ9</f>
        <v>488411</v>
      </c>
      <c r="H9" s="18"/>
    </row>
    <row r="10" spans="1:8">
      <c r="A10" s="18">
        <f>A9+1</f>
        <v>9</v>
      </c>
      <c r="B10" s="78" t="str">
        <f>'Wykaz ppg - kalkulator '!AJ10</f>
        <v>8018590365500013996302</v>
      </c>
      <c r="C10" s="95" t="s">
        <v>156</v>
      </c>
      <c r="D10" s="21" t="str">
        <f>'Wykaz ppg - kalkulator '!AB10</f>
        <v>01.01.2022 godz. 6:00</v>
      </c>
      <c r="E10" s="22"/>
      <c r="F10" s="23" t="str">
        <f>'Wykaz ppg - kalkulator '!BA10</f>
        <v>W-3.6</v>
      </c>
      <c r="G10" s="24">
        <f>'Wykaz ppg - kalkulator '!AZ10</f>
        <v>15645</v>
      </c>
      <c r="H10" s="18"/>
    </row>
    <row r="11" spans="1:8">
      <c r="A11" s="18">
        <f t="shared" si="0"/>
        <v>10</v>
      </c>
      <c r="B11" s="78" t="str">
        <f>'Wykaz ppg - kalkulator '!AJ11</f>
        <v>8018590365500007130637</v>
      </c>
      <c r="C11" s="95" t="s">
        <v>156</v>
      </c>
      <c r="D11" s="21" t="str">
        <f>'Wykaz ppg - kalkulator '!AB11</f>
        <v>01.01.2022 godz. 6:00</v>
      </c>
      <c r="E11" s="22"/>
      <c r="F11" s="23" t="str">
        <f>'Wykaz ppg - kalkulator '!BA11</f>
        <v>W-3.6</v>
      </c>
      <c r="G11" s="24">
        <f>'Wykaz ppg - kalkulator '!AZ11</f>
        <v>47928</v>
      </c>
      <c r="H11" s="18"/>
    </row>
    <row r="12" spans="1:8">
      <c r="A12" s="18">
        <f t="shared" si="0"/>
        <v>11</v>
      </c>
      <c r="B12" s="78" t="str">
        <f>'Wykaz ppg - kalkulator '!AJ12</f>
        <v>8018590365500006059878</v>
      </c>
      <c r="C12" s="95" t="s">
        <v>156</v>
      </c>
      <c r="D12" s="21" t="str">
        <f>'Wykaz ppg - kalkulator '!AB12</f>
        <v>01.01.2022 godz. 6:00</v>
      </c>
      <c r="E12" s="22"/>
      <c r="F12" s="23" t="str">
        <f>'Wykaz ppg - kalkulator '!BA12</f>
        <v>W-5.1</v>
      </c>
      <c r="G12" s="24">
        <f>'Wykaz ppg - kalkulator '!AZ12</f>
        <v>280916</v>
      </c>
      <c r="H12" s="18"/>
    </row>
    <row r="13" spans="1:8">
      <c r="A13" s="18">
        <f t="shared" si="0"/>
        <v>12</v>
      </c>
      <c r="B13" s="78" t="str">
        <f>'Wykaz ppg - kalkulator '!AJ13</f>
        <v>8018590365500031097012</v>
      </c>
      <c r="C13" s="95" t="s">
        <v>156</v>
      </c>
      <c r="D13" s="21" t="str">
        <f>'Wykaz ppg - kalkulator '!AB13</f>
        <v>01.01.2022 godz. 6:00</v>
      </c>
      <c r="E13" s="22"/>
      <c r="F13" s="23" t="str">
        <f>'Wykaz ppg - kalkulator '!BA13</f>
        <v>W-5.1</v>
      </c>
      <c r="G13" s="24">
        <f>'Wykaz ppg - kalkulator '!AZ13</f>
        <v>11976</v>
      </c>
      <c r="H13" s="18"/>
    </row>
    <row r="14" spans="1:8">
      <c r="A14" s="70"/>
      <c r="B14" s="79"/>
      <c r="C14" s="71"/>
      <c r="D14" s="71"/>
      <c r="E14" s="72"/>
      <c r="F14" s="73"/>
      <c r="G14" s="74"/>
      <c r="H14" s="70"/>
    </row>
    <row r="15" spans="1:8">
      <c r="G15" s="25">
        <f>SUM(G2:G5)</f>
        <v>492688</v>
      </c>
    </row>
    <row r="17" spans="2:19" ht="78" customHeight="1">
      <c r="B17" s="80" t="s">
        <v>72</v>
      </c>
      <c r="C17" s="80" t="s">
        <v>94</v>
      </c>
      <c r="D17" s="80" t="s">
        <v>73</v>
      </c>
      <c r="E17" s="80" t="s">
        <v>75</v>
      </c>
      <c r="G17" s="81" t="str">
        <f>C17</f>
        <v>Nr ID / rejestratora / przelicznika / gazomierza / identyfikacyjny Obiektu[1]</v>
      </c>
      <c r="H17" s="81" t="str">
        <f>D17</f>
        <v>Moc Umowna [kWh/h]</v>
      </c>
      <c r="I17" s="81" t="str">
        <f>E17</f>
        <v>Zamówienie ilości Paliwa gazowego w okresie obowiązywania Umowy [kWh]</v>
      </c>
    </row>
    <row r="18" spans="2:19">
      <c r="B18" s="82">
        <v>1</v>
      </c>
      <c r="C18" s="82" t="str">
        <f>B9</f>
        <v>8018590365500000045358</v>
      </c>
      <c r="D18" s="82">
        <f>'Wykaz ppg - kalkulator '!BC9</f>
        <v>439</v>
      </c>
      <c r="E18" s="82">
        <f>G9</f>
        <v>488411</v>
      </c>
      <c r="G18" s="81"/>
      <c r="H18" s="81"/>
      <c r="I18" s="81"/>
    </row>
    <row r="19" spans="2:19">
      <c r="B19" s="82">
        <v>2</v>
      </c>
      <c r="C19" s="82" t="str">
        <f>B12</f>
        <v>8018590365500006059878</v>
      </c>
      <c r="D19" s="82">
        <f>'Wykaz ppg - kalkulator '!BC12</f>
        <v>329</v>
      </c>
      <c r="E19" s="82">
        <f>G12</f>
        <v>280916</v>
      </c>
      <c r="G19" s="81"/>
      <c r="H19" s="81"/>
      <c r="I19" s="81"/>
    </row>
    <row r="20" spans="2:19">
      <c r="B20" s="96">
        <v>3</v>
      </c>
      <c r="C20" s="97" t="str">
        <f>B13</f>
        <v>8018590365500031097012</v>
      </c>
      <c r="D20" s="98">
        <f>'Wykaz ppg - kalkulator '!BC13</f>
        <v>438</v>
      </c>
      <c r="E20" s="82">
        <f>G13</f>
        <v>11976</v>
      </c>
      <c r="G20" s="81"/>
      <c r="H20" s="81"/>
      <c r="I20" s="81"/>
    </row>
    <row r="21" spans="2:19" ht="36" customHeight="1">
      <c r="B21" s="83" t="s">
        <v>74</v>
      </c>
      <c r="C21" s="84"/>
      <c r="D21" s="85"/>
      <c r="E21" s="86">
        <f>SUM(E18:E20)</f>
        <v>781303</v>
      </c>
      <c r="G21" s="18">
        <f>C21</f>
        <v>0</v>
      </c>
      <c r="H21" s="18"/>
      <c r="I21" s="18">
        <f>E21</f>
        <v>781303</v>
      </c>
    </row>
    <row r="24" spans="2:19" ht="45">
      <c r="B24" s="87" t="s">
        <v>29</v>
      </c>
      <c r="C24" s="88" t="s">
        <v>11</v>
      </c>
      <c r="D24" s="88" t="s">
        <v>12</v>
      </c>
      <c r="E24" s="88" t="s">
        <v>22</v>
      </c>
      <c r="F24" s="88" t="s">
        <v>13</v>
      </c>
      <c r="G24" s="88" t="s">
        <v>14</v>
      </c>
      <c r="H24" s="88" t="s">
        <v>15</v>
      </c>
      <c r="I24" s="88" t="s">
        <v>16</v>
      </c>
      <c r="J24" s="88" t="s">
        <v>17</v>
      </c>
      <c r="K24" s="88" t="s">
        <v>18</v>
      </c>
      <c r="L24" s="88" t="s">
        <v>19</v>
      </c>
      <c r="M24" s="88" t="s">
        <v>20</v>
      </c>
      <c r="N24" s="88" t="s">
        <v>21</v>
      </c>
      <c r="O24" s="89" t="s">
        <v>9</v>
      </c>
      <c r="P24" s="90" t="s">
        <v>10</v>
      </c>
    </row>
    <row r="25" spans="2:19" ht="12">
      <c r="B25" s="18" t="str">
        <f>C18</f>
        <v>8018590365500000045358</v>
      </c>
      <c r="C25" s="52">
        <v>91086</v>
      </c>
      <c r="D25" s="52">
        <v>78470</v>
      </c>
      <c r="E25" s="52">
        <v>58592</v>
      </c>
      <c r="F25" s="52">
        <v>22320</v>
      </c>
      <c r="G25" s="52">
        <v>8336</v>
      </c>
      <c r="H25" s="52">
        <v>8076</v>
      </c>
      <c r="I25" s="52">
        <v>7564</v>
      </c>
      <c r="J25" s="52">
        <v>6621</v>
      </c>
      <c r="K25" s="52">
        <v>13047</v>
      </c>
      <c r="L25" s="52">
        <v>53126</v>
      </c>
      <c r="M25" s="52">
        <v>60170</v>
      </c>
      <c r="N25" s="52">
        <v>81003</v>
      </c>
      <c r="O25" s="54" t="s">
        <v>93</v>
      </c>
      <c r="P25" s="54">
        <v>439</v>
      </c>
      <c r="Q25" s="52" t="s">
        <v>88</v>
      </c>
      <c r="R25" s="52" t="s">
        <v>92</v>
      </c>
      <c r="S25" s="52">
        <v>329</v>
      </c>
    </row>
    <row r="26" spans="2:19" ht="12">
      <c r="B26" s="18" t="str">
        <f>C19</f>
        <v>8018590365500006059878</v>
      </c>
      <c r="C26" s="52">
        <v>55187</v>
      </c>
      <c r="D26" s="52">
        <v>50287</v>
      </c>
      <c r="E26" s="52">
        <v>31053</v>
      </c>
      <c r="F26" s="52">
        <v>8014</v>
      </c>
      <c r="G26" s="52">
        <v>2445</v>
      </c>
      <c r="H26" s="52">
        <v>2185</v>
      </c>
      <c r="I26" s="52">
        <v>2316</v>
      </c>
      <c r="J26" s="52">
        <v>1536</v>
      </c>
      <c r="K26" s="52">
        <v>7191</v>
      </c>
      <c r="L26" s="52">
        <v>31710</v>
      </c>
      <c r="M26" s="52">
        <v>41231</v>
      </c>
      <c r="N26" s="52">
        <v>47761</v>
      </c>
      <c r="O26" s="22" t="s">
        <v>93</v>
      </c>
      <c r="P26" s="52">
        <v>329</v>
      </c>
    </row>
    <row r="27" spans="2:19" ht="12">
      <c r="B27" s="18" t="str">
        <f>C20</f>
        <v>8018590365500031097012</v>
      </c>
      <c r="C27" s="52">
        <v>998</v>
      </c>
      <c r="D27" s="52">
        <v>998</v>
      </c>
      <c r="E27" s="52">
        <v>998</v>
      </c>
      <c r="F27" s="52">
        <v>998</v>
      </c>
      <c r="G27" s="52">
        <v>998</v>
      </c>
      <c r="H27" s="52">
        <v>998</v>
      </c>
      <c r="I27" s="52">
        <v>998</v>
      </c>
      <c r="J27" s="52">
        <v>998</v>
      </c>
      <c r="K27" s="52">
        <v>998</v>
      </c>
      <c r="L27" s="52">
        <v>998</v>
      </c>
      <c r="M27" s="52">
        <v>998</v>
      </c>
      <c r="N27" s="52">
        <v>998</v>
      </c>
      <c r="O27" s="22" t="s">
        <v>93</v>
      </c>
      <c r="P27" s="52">
        <v>438</v>
      </c>
    </row>
    <row r="29" spans="2:19" ht="45">
      <c r="B29" s="87" t="s">
        <v>29</v>
      </c>
      <c r="C29" s="88" t="s">
        <v>16</v>
      </c>
      <c r="D29" s="88" t="s">
        <v>17</v>
      </c>
      <c r="E29" s="88" t="s">
        <v>18</v>
      </c>
      <c r="F29" s="88" t="s">
        <v>19</v>
      </c>
      <c r="G29" s="88" t="s">
        <v>20</v>
      </c>
      <c r="H29" s="88" t="s">
        <v>21</v>
      </c>
      <c r="I29" s="89" t="s">
        <v>9</v>
      </c>
      <c r="J29" s="90" t="s">
        <v>10</v>
      </c>
    </row>
    <row r="30" spans="2:19" ht="12">
      <c r="B30" s="82" t="str">
        <f>B25</f>
        <v>8018590365500000045358</v>
      </c>
      <c r="C30" s="52">
        <v>7564</v>
      </c>
      <c r="D30" s="52">
        <v>6621</v>
      </c>
      <c r="E30" s="52">
        <v>13047</v>
      </c>
      <c r="F30" s="52">
        <v>53126</v>
      </c>
      <c r="G30" s="52">
        <v>60170</v>
      </c>
      <c r="H30" s="52">
        <v>81003</v>
      </c>
      <c r="I30" s="54" t="s">
        <v>93</v>
      </c>
      <c r="J30" s="54">
        <v>439</v>
      </c>
    </row>
    <row r="31" spans="2:19" ht="12">
      <c r="B31" s="82" t="str">
        <f>B26</f>
        <v>8018590365500006059878</v>
      </c>
      <c r="C31" s="52">
        <v>2316</v>
      </c>
      <c r="D31" s="52">
        <v>1536</v>
      </c>
      <c r="E31" s="52">
        <v>7191</v>
      </c>
      <c r="F31" s="52">
        <v>31710</v>
      </c>
      <c r="G31" s="52">
        <v>41231</v>
      </c>
      <c r="H31" s="52">
        <v>47761</v>
      </c>
      <c r="I31" s="22" t="s">
        <v>93</v>
      </c>
      <c r="J31" s="52">
        <v>329</v>
      </c>
    </row>
    <row r="32" spans="2:19" ht="12">
      <c r="B32" s="82" t="str">
        <f>B27</f>
        <v>8018590365500031097012</v>
      </c>
      <c r="C32" s="52">
        <v>998</v>
      </c>
      <c r="D32" s="52">
        <v>998</v>
      </c>
      <c r="E32" s="52">
        <v>998</v>
      </c>
      <c r="F32" s="52">
        <v>998</v>
      </c>
      <c r="G32" s="52">
        <v>998</v>
      </c>
      <c r="H32" s="52">
        <v>998</v>
      </c>
      <c r="I32" s="22" t="s">
        <v>93</v>
      </c>
      <c r="J32" s="52">
        <v>438</v>
      </c>
    </row>
    <row r="42" spans="2:12" ht="112.5" customHeight="1">
      <c r="B42" s="91" t="s">
        <v>76</v>
      </c>
      <c r="C42" s="92" t="s">
        <v>94</v>
      </c>
      <c r="D42" s="92" t="s">
        <v>77</v>
      </c>
      <c r="E42" s="92" t="s">
        <v>78</v>
      </c>
      <c r="F42" s="93" t="s">
        <v>58</v>
      </c>
      <c r="G42" s="93" t="s">
        <v>83</v>
      </c>
      <c r="H42" s="93" t="s">
        <v>82</v>
      </c>
      <c r="I42" s="93" t="s">
        <v>84</v>
      </c>
      <c r="J42" s="92" t="s">
        <v>79</v>
      </c>
      <c r="K42" s="92" t="s">
        <v>80</v>
      </c>
      <c r="L42" s="92" t="s">
        <v>95</v>
      </c>
    </row>
    <row r="43" spans="2:12" ht="101.25">
      <c r="B43" s="92">
        <v>1</v>
      </c>
      <c r="C43" s="18" t="str">
        <f>B30</f>
        <v>8018590365500000045358</v>
      </c>
      <c r="D43" s="94" t="s">
        <v>160</v>
      </c>
      <c r="E43" s="94" t="s">
        <v>81</v>
      </c>
      <c r="F43" s="94"/>
      <c r="G43" s="94" t="s">
        <v>93</v>
      </c>
      <c r="H43" s="94"/>
      <c r="I43" s="94" t="s">
        <v>163</v>
      </c>
      <c r="J43" s="94" t="s">
        <v>157</v>
      </c>
      <c r="K43" s="94" t="s">
        <v>158</v>
      </c>
      <c r="L43" s="94" t="s">
        <v>159</v>
      </c>
    </row>
    <row r="44" spans="2:12" ht="101.25">
      <c r="B44" s="95">
        <v>2</v>
      </c>
      <c r="C44" s="18" t="str">
        <f>B31</f>
        <v>8018590365500006059878</v>
      </c>
      <c r="D44" s="18" t="s">
        <v>161</v>
      </c>
      <c r="E44" s="94" t="s">
        <v>81</v>
      </c>
      <c r="F44" s="18"/>
      <c r="G44" s="94" t="s">
        <v>93</v>
      </c>
      <c r="H44" s="18"/>
      <c r="I44" s="94" t="s">
        <v>163</v>
      </c>
      <c r="J44" s="94" t="s">
        <v>157</v>
      </c>
      <c r="K44" s="94" t="s">
        <v>158</v>
      </c>
      <c r="L44" s="94" t="s">
        <v>159</v>
      </c>
    </row>
    <row r="45" spans="2:12" ht="101.25">
      <c r="B45" s="95">
        <v>3</v>
      </c>
      <c r="C45" s="18" t="str">
        <f>B32</f>
        <v>8018590365500031097012</v>
      </c>
      <c r="D45" s="18" t="s">
        <v>162</v>
      </c>
      <c r="E45" s="94" t="s">
        <v>81</v>
      </c>
      <c r="F45" s="18"/>
      <c r="G45" s="94" t="s">
        <v>93</v>
      </c>
      <c r="H45" s="18"/>
      <c r="I45" s="94" t="s">
        <v>163</v>
      </c>
      <c r="J45" s="94" t="s">
        <v>157</v>
      </c>
      <c r="K45" s="94" t="s">
        <v>158</v>
      </c>
      <c r="L45" s="94" t="s">
        <v>159</v>
      </c>
    </row>
  </sheetData>
  <mergeCells count="1">
    <mergeCell ref="B21:D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K13"/>
    </sheetView>
  </sheetViews>
  <sheetFormatPr defaultRowHeight="11.25"/>
  <cols>
    <col min="1" max="1" width="2.5" style="1" customWidth="1"/>
    <col min="2" max="2" width="12.125" style="1" customWidth="1"/>
    <col min="3" max="10" width="9" style="1"/>
    <col min="11" max="11" width="7" style="1" customWidth="1"/>
    <col min="12" max="16384" width="9" style="1"/>
  </cols>
  <sheetData>
    <row r="1" spans="1:11" ht="84">
      <c r="A1" s="99" t="s">
        <v>31</v>
      </c>
      <c r="B1" s="100" t="s">
        <v>7</v>
      </c>
      <c r="C1" s="100" t="s">
        <v>1</v>
      </c>
      <c r="D1" s="100" t="s">
        <v>2</v>
      </c>
      <c r="E1" s="100" t="s">
        <v>3</v>
      </c>
      <c r="F1" s="100" t="s">
        <v>4</v>
      </c>
      <c r="G1" s="101" t="s">
        <v>5</v>
      </c>
      <c r="H1" s="100" t="s">
        <v>29</v>
      </c>
      <c r="I1" s="102" t="s">
        <v>70</v>
      </c>
      <c r="J1" s="101" t="s">
        <v>9</v>
      </c>
      <c r="K1" s="102" t="s">
        <v>10</v>
      </c>
    </row>
    <row r="2" spans="1:11">
      <c r="A2" s="66">
        <v>1</v>
      </c>
      <c r="B2" s="66" t="str">
        <f>'Arkusz ofertowy'!B3</f>
        <v>Gmina Konopiska</v>
      </c>
      <c r="C2" s="66" t="str">
        <f>'Wykaz ppg - kalkulator '!AD2</f>
        <v>42-274</v>
      </c>
      <c r="D2" s="66" t="str">
        <f>'Wykaz ppg - kalkulator '!AE2</f>
        <v>Konopiska</v>
      </c>
      <c r="E2" s="66" t="str">
        <f>'Wykaz ppg - kalkulator '!AF2</f>
        <v>Konopiska</v>
      </c>
      <c r="F2" s="66" t="str">
        <f>'Wykaz ppg - kalkulator '!AG2</f>
        <v>Sportowa</v>
      </c>
      <c r="G2" s="66" t="str">
        <f>'Wykaz ppg - kalkulator '!AH2</f>
        <v>1</v>
      </c>
      <c r="H2" s="66" t="str">
        <f>'Wykaz ppg - kalkulator '!AJ2</f>
        <v>8018590365500007424781</v>
      </c>
      <c r="I2" s="66">
        <f>'Wykaz ppg - kalkulator '!AZ2</f>
        <v>39045</v>
      </c>
      <c r="J2" s="103" t="str">
        <f>'Wykaz ppg - kalkulator '!BA2</f>
        <v>W-3.6</v>
      </c>
      <c r="K2" s="66">
        <f>'Wykaz ppg - kalkulator '!BC2</f>
        <v>0</v>
      </c>
    </row>
    <row r="3" spans="1:11">
      <c r="A3" s="66">
        <f>A2+1</f>
        <v>2</v>
      </c>
      <c r="B3" s="66" t="str">
        <f>'Arkusz ofertowy'!B4</f>
        <v>Gmina Konopiska</v>
      </c>
      <c r="C3" s="66" t="str">
        <f>'Wykaz ppg - kalkulator '!AD3</f>
        <v>42-274</v>
      </c>
      <c r="D3" s="66" t="str">
        <f>'Wykaz ppg - kalkulator '!AE3</f>
        <v>Konopiska</v>
      </c>
      <c r="E3" s="66" t="str">
        <f>'Wykaz ppg - kalkulator '!AF3</f>
        <v>Kopalnia</v>
      </c>
      <c r="F3" s="66" t="str">
        <f>'Wykaz ppg - kalkulator '!AG3</f>
        <v>Szkolna</v>
      </c>
      <c r="G3" s="66" t="str">
        <f>'Wykaz ppg - kalkulator '!AH3</f>
        <v>2</v>
      </c>
      <c r="H3" s="66" t="str">
        <f>'Wykaz ppg - kalkulator '!AJ3</f>
        <v>8018590365500019088087</v>
      </c>
      <c r="I3" s="66">
        <f>'Wykaz ppg - kalkulator '!AZ3</f>
        <v>148217</v>
      </c>
      <c r="J3" s="103" t="str">
        <f>'Wykaz ppg - kalkulator '!BA3</f>
        <v>W-4</v>
      </c>
      <c r="K3" s="66">
        <f>'Wykaz ppg - kalkulator '!BC3</f>
        <v>0</v>
      </c>
    </row>
    <row r="4" spans="1:11">
      <c r="A4" s="66">
        <f t="shared" ref="A4:A13" si="0">A3+1</f>
        <v>3</v>
      </c>
      <c r="B4" s="66" t="str">
        <f>'Arkusz ofertowy'!B5</f>
        <v>Gmina Konopiska</v>
      </c>
      <c r="C4" s="66" t="str">
        <f>'Wykaz ppg - kalkulator '!AD4</f>
        <v>42-274</v>
      </c>
      <c r="D4" s="66" t="str">
        <f>'Wykaz ppg - kalkulator '!AE4</f>
        <v>Konopiska</v>
      </c>
      <c r="E4" s="66" t="str">
        <f>'Wykaz ppg - kalkulator '!AF4</f>
        <v>Konopiska</v>
      </c>
      <c r="F4" s="66" t="str">
        <f>'Wykaz ppg - kalkulator '!AG4</f>
        <v>Lipowa</v>
      </c>
      <c r="G4" s="66" t="str">
        <f>'Wykaz ppg - kalkulator '!AH4</f>
        <v>3</v>
      </c>
      <c r="H4" s="66" t="str">
        <f>'Wykaz ppg - kalkulator '!AJ4</f>
        <v>8018590365500007689593</v>
      </c>
      <c r="I4" s="66">
        <f>'Wykaz ppg - kalkulator '!AZ4</f>
        <v>300827</v>
      </c>
      <c r="J4" s="103" t="str">
        <f>'Wykaz ppg - kalkulator '!BA4</f>
        <v>W-4</v>
      </c>
      <c r="K4" s="66">
        <f>'Wykaz ppg - kalkulator '!BC4</f>
        <v>0</v>
      </c>
    </row>
    <row r="5" spans="1:11">
      <c r="A5" s="66">
        <f t="shared" si="0"/>
        <v>4</v>
      </c>
      <c r="B5" s="66" t="str">
        <f>'Arkusz ofertowy'!B6</f>
        <v>Gmina Konopiska</v>
      </c>
      <c r="C5" s="66" t="str">
        <f>'Wykaz ppg - kalkulator '!AD5</f>
        <v>42-274</v>
      </c>
      <c r="D5" s="66" t="str">
        <f>'Wykaz ppg - kalkulator '!AE5</f>
        <v>Konopiska</v>
      </c>
      <c r="E5" s="66" t="str">
        <f>'Wykaz ppg - kalkulator '!AF5</f>
        <v>Łaziec</v>
      </c>
      <c r="F5" s="66">
        <f>'Wykaz ppg - kalkulator '!AG5</f>
        <v>0</v>
      </c>
      <c r="G5" s="66" t="str">
        <f>'Wykaz ppg - kalkulator '!AH5</f>
        <v>dz. 44</v>
      </c>
      <c r="H5" s="66" t="str">
        <f>'Wykaz ppg - kalkulator '!AJ5</f>
        <v>8018590365500019305603</v>
      </c>
      <c r="I5" s="66">
        <f>'Wykaz ppg - kalkulator '!AZ5</f>
        <v>4599</v>
      </c>
      <c r="J5" s="103" t="str">
        <f>'Wykaz ppg - kalkulator '!BA5</f>
        <v>W-1.1</v>
      </c>
      <c r="K5" s="66">
        <f>'Wykaz ppg - kalkulator '!BC5</f>
        <v>0</v>
      </c>
    </row>
    <row r="6" spans="1:11">
      <c r="A6" s="66">
        <f t="shared" si="0"/>
        <v>5</v>
      </c>
      <c r="B6" s="66" t="str">
        <f>'Arkusz ofertowy'!B7</f>
        <v>Gmina Konopiska</v>
      </c>
      <c r="C6" s="66" t="str">
        <f>'Wykaz ppg - kalkulator '!AD6</f>
        <v>42-274</v>
      </c>
      <c r="D6" s="66" t="str">
        <f>'Wykaz ppg - kalkulator '!AE6</f>
        <v>Konopiska</v>
      </c>
      <c r="E6" s="66" t="str">
        <f>'Wykaz ppg - kalkulator '!AF6</f>
        <v>Wygoda</v>
      </c>
      <c r="F6" s="66">
        <f>'Wykaz ppg - kalkulator '!AG6</f>
        <v>0</v>
      </c>
      <c r="G6" s="66" t="str">
        <f>'Wykaz ppg - kalkulator '!AH6</f>
        <v>17</v>
      </c>
      <c r="H6" s="66" t="str">
        <f>'Wykaz ppg - kalkulator '!AJ6</f>
        <v>8018590365500013278002</v>
      </c>
      <c r="I6" s="66">
        <f>'Wykaz ppg - kalkulator '!AZ6</f>
        <v>23817</v>
      </c>
      <c r="J6" s="103" t="str">
        <f>'Wykaz ppg - kalkulator '!BA6</f>
        <v>W-3.6</v>
      </c>
      <c r="K6" s="66">
        <f>'Wykaz ppg - kalkulator '!BC6</f>
        <v>0</v>
      </c>
    </row>
    <row r="7" spans="1:11">
      <c r="A7" s="66">
        <f t="shared" si="0"/>
        <v>6</v>
      </c>
      <c r="B7" s="66" t="str">
        <f>'Arkusz ofertowy'!B8</f>
        <v>Zespół Szkolno-Przedszkolny im. M. Kopernika</v>
      </c>
      <c r="C7" s="66" t="str">
        <f>'Wykaz ppg - kalkulator '!AD7</f>
        <v>42-274</v>
      </c>
      <c r="D7" s="66" t="str">
        <f>'Wykaz ppg - kalkulator '!AE7</f>
        <v>Konopiska</v>
      </c>
      <c r="E7" s="66" t="str">
        <f>'Wykaz ppg - kalkulator '!AF7</f>
        <v>Hutki</v>
      </c>
      <c r="F7" s="66">
        <f>'Wykaz ppg - kalkulator '!AG7</f>
        <v>0</v>
      </c>
      <c r="G7" s="66" t="str">
        <f>'Wykaz ppg - kalkulator '!AH7</f>
        <v>161</v>
      </c>
      <c r="H7" s="66" t="str">
        <f>'Wykaz ppg - kalkulator '!AJ7</f>
        <v>0030748238</v>
      </c>
      <c r="I7" s="66">
        <f>'Wykaz ppg - kalkulator '!AZ7</f>
        <v>1202</v>
      </c>
      <c r="J7" s="103" t="str">
        <f>'Wykaz ppg - kalkulator '!BA7</f>
        <v>W-2.1</v>
      </c>
      <c r="K7" s="66">
        <f>'Wykaz ppg - kalkulator '!BC7</f>
        <v>0</v>
      </c>
    </row>
    <row r="8" spans="1:11">
      <c r="A8" s="66">
        <f t="shared" si="0"/>
        <v>7</v>
      </c>
      <c r="B8" s="66" t="str">
        <f>'Arkusz ofertowy'!B9</f>
        <v>Zespół Szkolno-Przedszkolny w Rększowicach</v>
      </c>
      <c r="C8" s="66" t="str">
        <f>'Wykaz ppg - kalkulator '!AD8</f>
        <v>42-274</v>
      </c>
      <c r="D8" s="66" t="str">
        <f>'Wykaz ppg - kalkulator '!AE8</f>
        <v>Konopiska</v>
      </c>
      <c r="E8" s="66" t="str">
        <f>'Wykaz ppg - kalkulator '!AF8</f>
        <v>Rększowice</v>
      </c>
      <c r="F8" s="66">
        <f>'Wykaz ppg - kalkulator '!AG8</f>
        <v>0</v>
      </c>
      <c r="G8" s="66" t="str">
        <f>'Wykaz ppg - kalkulator '!AH8</f>
        <v>78</v>
      </c>
      <c r="H8" s="66" t="str">
        <f>'Wykaz ppg - kalkulator '!AJ8</f>
        <v>0030747325</v>
      </c>
      <c r="I8" s="66">
        <f>'Wykaz ppg - kalkulator '!AZ8</f>
        <v>3662</v>
      </c>
      <c r="J8" s="103" t="str">
        <f>'Wykaz ppg - kalkulator '!BA8</f>
        <v>W-1.1</v>
      </c>
      <c r="K8" s="66">
        <f>'Wykaz ppg - kalkulator '!BC8</f>
        <v>0</v>
      </c>
    </row>
    <row r="9" spans="1:11">
      <c r="A9" s="66">
        <f t="shared" si="0"/>
        <v>8</v>
      </c>
      <c r="B9" s="66" t="str">
        <f>'Arkusz ofertowy'!B10</f>
        <v>Szkoła Podstawowa im. Henryka Sienkiewicza w Konopiskach</v>
      </c>
      <c r="C9" s="66" t="str">
        <f>'Wykaz ppg - kalkulator '!AD9</f>
        <v>42-274</v>
      </c>
      <c r="D9" s="66" t="str">
        <f>'Wykaz ppg - kalkulator '!AE9</f>
        <v>Konopiska</v>
      </c>
      <c r="E9" s="66" t="str">
        <f>'Wykaz ppg - kalkulator '!AF9</f>
        <v>Konopiska</v>
      </c>
      <c r="F9" s="66" t="str">
        <f>'Wykaz ppg - kalkulator '!AG9</f>
        <v>Sportowa</v>
      </c>
      <c r="G9" s="66" t="str">
        <f>'Wykaz ppg - kalkulator '!AH9</f>
        <v>7</v>
      </c>
      <c r="H9" s="66" t="str">
        <f>'Wykaz ppg - kalkulator '!AJ9</f>
        <v>8018590365500000045358</v>
      </c>
      <c r="I9" s="66">
        <f>'Wykaz ppg - kalkulator '!AZ9</f>
        <v>488411</v>
      </c>
      <c r="J9" s="103" t="str">
        <f>'Wykaz ppg - kalkulator '!BA9</f>
        <v>W-5.1</v>
      </c>
      <c r="K9" s="66">
        <f>'Wykaz ppg - kalkulator '!BC9</f>
        <v>439</v>
      </c>
    </row>
    <row r="10" spans="1:11">
      <c r="A10" s="66">
        <f t="shared" si="0"/>
        <v>9</v>
      </c>
      <c r="B10" s="66" t="str">
        <f>'Arkusz ofertowy'!B11</f>
        <v>GCKiS w Konopiskach - Świetlica Kopalnia</v>
      </c>
      <c r="C10" s="66" t="str">
        <f>'Wykaz ppg - kalkulator '!AD10</f>
        <v>42-274</v>
      </c>
      <c r="D10" s="66" t="str">
        <f>'Wykaz ppg - kalkulator '!AE10</f>
        <v>Konopiska</v>
      </c>
      <c r="E10" s="66" t="str">
        <f>'Wykaz ppg - kalkulator '!AF10</f>
        <v>Kopalnia</v>
      </c>
      <c r="F10" s="66" t="str">
        <f>'Wykaz ppg - kalkulator '!AG10</f>
        <v>Klonowa</v>
      </c>
      <c r="G10" s="66" t="str">
        <f>'Wykaz ppg - kalkulator '!AH10</f>
        <v>1</v>
      </c>
      <c r="H10" s="66" t="str">
        <f>'Wykaz ppg - kalkulator '!AJ10</f>
        <v>8018590365500013996302</v>
      </c>
      <c r="I10" s="66">
        <f>'Wykaz ppg - kalkulator '!AZ10</f>
        <v>15645</v>
      </c>
      <c r="J10" s="103" t="str">
        <f>'Wykaz ppg - kalkulator '!BA10</f>
        <v>W-3.6</v>
      </c>
      <c r="K10" s="66">
        <f>'Wykaz ppg - kalkulator '!BC10</f>
        <v>0</v>
      </c>
    </row>
    <row r="11" spans="1:11">
      <c r="A11" s="66">
        <f t="shared" si="0"/>
        <v>10</v>
      </c>
      <c r="B11" s="66" t="str">
        <f>'Arkusz ofertowy'!B12</f>
        <v>GCKiS w Konopiskach - Budynek Administracyjny</v>
      </c>
      <c r="C11" s="66" t="str">
        <f>'Wykaz ppg - kalkulator '!AD11</f>
        <v>42-274</v>
      </c>
      <c r="D11" s="66" t="str">
        <f>'Wykaz ppg - kalkulator '!AE11</f>
        <v>Konopiska</v>
      </c>
      <c r="E11" s="66" t="str">
        <f>'Wykaz ppg - kalkulator '!AF11</f>
        <v>Konopiska</v>
      </c>
      <c r="F11" s="66" t="str">
        <f>'Wykaz ppg - kalkulator '!AG11</f>
        <v>Sportowa</v>
      </c>
      <c r="G11" s="66" t="str">
        <f>'Wykaz ppg - kalkulator '!AH11</f>
        <v>60</v>
      </c>
      <c r="H11" s="66" t="str">
        <f>'Wykaz ppg - kalkulator '!AJ11</f>
        <v>8018590365500007130637</v>
      </c>
      <c r="I11" s="66">
        <f>'Wykaz ppg - kalkulator '!AZ11</f>
        <v>47928</v>
      </c>
      <c r="J11" s="103" t="str">
        <f>'Wykaz ppg - kalkulator '!BA11</f>
        <v>W-3.6</v>
      </c>
      <c r="K11" s="66">
        <f>'Wykaz ppg - kalkulator '!BC11</f>
        <v>0</v>
      </c>
    </row>
    <row r="12" spans="1:11">
      <c r="A12" s="66">
        <f t="shared" si="0"/>
        <v>11</v>
      </c>
      <c r="B12" s="66" t="str">
        <f>'Arkusz ofertowy'!B13</f>
        <v>GCKiS w Konopiskach - Hala Sportowa</v>
      </c>
      <c r="C12" s="66" t="str">
        <f>'Wykaz ppg - kalkulator '!AD12</f>
        <v>42-274</v>
      </c>
      <c r="D12" s="66" t="str">
        <f>'Wykaz ppg - kalkulator '!AE12</f>
        <v>Konopiska</v>
      </c>
      <c r="E12" s="66" t="str">
        <f>'Wykaz ppg - kalkulator '!AF12</f>
        <v>Konopiska</v>
      </c>
      <c r="F12" s="66" t="str">
        <f>'Wykaz ppg - kalkulator '!AG12</f>
        <v>Sportowa</v>
      </c>
      <c r="G12" s="66" t="str">
        <f>'Wykaz ppg - kalkulator '!AH12</f>
        <v>7A</v>
      </c>
      <c r="H12" s="66" t="str">
        <f>'Wykaz ppg - kalkulator '!AJ12</f>
        <v>8018590365500006059878</v>
      </c>
      <c r="I12" s="66">
        <f>'Wykaz ppg - kalkulator '!AZ12</f>
        <v>280916</v>
      </c>
      <c r="J12" s="103" t="str">
        <f>'Wykaz ppg - kalkulator '!BA12</f>
        <v>W-5.1</v>
      </c>
      <c r="K12" s="66">
        <f>'Wykaz ppg - kalkulator '!BC12</f>
        <v>329</v>
      </c>
    </row>
    <row r="13" spans="1:11">
      <c r="A13" s="66">
        <f t="shared" si="0"/>
        <v>12</v>
      </c>
      <c r="B13" s="66" t="str">
        <f>'Arkusz ofertowy'!B14</f>
        <v>Zespół Szkolno-Przedszkolny im. Jana Kochanowskiego</v>
      </c>
      <c r="C13" s="66" t="str">
        <f>'Wykaz ppg - kalkulator '!AD13</f>
        <v>42-274</v>
      </c>
      <c r="D13" s="66" t="str">
        <f>'Wykaz ppg - kalkulator '!AE13</f>
        <v>Konopiska</v>
      </c>
      <c r="E13" s="66" t="str">
        <f>'Wykaz ppg - kalkulator '!AF13</f>
        <v>Aleksandria</v>
      </c>
      <c r="F13" s="66" t="str">
        <f>'Wykaz ppg - kalkulator '!AG13</f>
        <v>Gościnna</v>
      </c>
      <c r="G13" s="66" t="str">
        <f>'Wykaz ppg - kalkulator '!AH13</f>
        <v>130</v>
      </c>
      <c r="H13" s="66" t="str">
        <f>'Wykaz ppg - kalkulator '!AJ13</f>
        <v>8018590365500031097012</v>
      </c>
      <c r="I13" s="66">
        <f>'Wykaz ppg - kalkulator '!AZ13</f>
        <v>11976</v>
      </c>
      <c r="J13" s="103" t="str">
        <f>'Wykaz ppg - kalkulator '!BA13</f>
        <v>W-5.1</v>
      </c>
      <c r="K13" s="66">
        <f>'Wykaz ppg - kalkulator '!BC13</f>
        <v>438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ppg - kalkulator </vt:lpstr>
      <vt:lpstr>Arkusz ofertowy</vt:lpstr>
      <vt:lpstr>Zużycie paliwa</vt:lpstr>
      <vt:lpstr>wykaz ppg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Jacek Walski</cp:lastModifiedBy>
  <cp:revision>147</cp:revision>
  <cp:lastPrinted>2021-08-23T11:32:36Z</cp:lastPrinted>
  <dcterms:created xsi:type="dcterms:W3CDTF">2016-09-26T13:43:19Z</dcterms:created>
  <dcterms:modified xsi:type="dcterms:W3CDTF">2021-09-04T18:10:58Z</dcterms:modified>
</cp:coreProperties>
</file>