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KONOPISKA GAZ\2021\"/>
    </mc:Choice>
  </mc:AlternateContent>
  <bookViews>
    <workbookView xWindow="0" yWindow="0" windowWidth="15360" windowHeight="8736"/>
  </bookViews>
  <sheets>
    <sheet name="Wykaz ppg" sheetId="2" r:id="rId1"/>
    <sheet name="Arkusz ofertowy - do oferty" sheetId="3" r:id="rId2"/>
    <sheet name="Zużycie paliwa" sheetId="5" r:id="rId3"/>
    <sheet name="wykaz jednostek" sheetId="6" r:id="rId4"/>
  </sheets>
  <calcPr calcId="152511"/>
</workbook>
</file>

<file path=xl/calcChain.xml><?xml version="1.0" encoding="utf-8"?>
<calcChain xmlns="http://schemas.openxmlformats.org/spreadsheetml/2006/main">
  <c r="BK12" i="2" l="1"/>
  <c r="BK11" i="2"/>
  <c r="BK10" i="2"/>
  <c r="BK8" i="2"/>
  <c r="BK7" i="2"/>
  <c r="BK4" i="2"/>
  <c r="BO12" i="2"/>
  <c r="BO11" i="2"/>
  <c r="BO10" i="2"/>
  <c r="BO8" i="2"/>
  <c r="BO7" i="2"/>
  <c r="BO4" i="2"/>
  <c r="BM12" i="2"/>
  <c r="BM11" i="2"/>
  <c r="BM10" i="2"/>
  <c r="BM8" i="2"/>
  <c r="BM7" i="2"/>
  <c r="BM4" i="2"/>
  <c r="AA3" i="2"/>
  <c r="AA4" i="2" s="1"/>
  <c r="AA5" i="2" s="1"/>
  <c r="AA6" i="2" s="1"/>
  <c r="AA7" i="2" s="1"/>
  <c r="AA8" i="2" s="1"/>
  <c r="AA9" i="2" s="1"/>
  <c r="AA10" i="2" s="1"/>
  <c r="AA11" i="2" s="1"/>
  <c r="AA12" i="2" s="1"/>
  <c r="F12" i="5" l="1"/>
  <c r="B12" i="5"/>
  <c r="F11" i="5"/>
  <c r="B11" i="5"/>
  <c r="F10" i="5"/>
  <c r="B10" i="5"/>
  <c r="F9" i="5"/>
  <c r="B9" i="5"/>
  <c r="F8" i="5"/>
  <c r="B8" i="5"/>
  <c r="F7" i="5"/>
  <c r="B7" i="5"/>
  <c r="F6" i="5"/>
  <c r="B6" i="5"/>
  <c r="F5" i="5"/>
  <c r="B5" i="5"/>
  <c r="F4" i="5"/>
  <c r="B4" i="5"/>
  <c r="F3" i="5"/>
  <c r="B3" i="5"/>
  <c r="C13" i="3"/>
  <c r="B13" i="3"/>
  <c r="C12" i="3"/>
  <c r="B12" i="3"/>
  <c r="C11" i="3"/>
  <c r="B11" i="3"/>
  <c r="G10" i="3"/>
  <c r="C10" i="3"/>
  <c r="B10" i="3"/>
  <c r="C9" i="3"/>
  <c r="B9" i="3"/>
  <c r="C8" i="3"/>
  <c r="B8" i="3"/>
  <c r="G7" i="3"/>
  <c r="C7" i="3"/>
  <c r="B7" i="3"/>
  <c r="G6" i="3"/>
  <c r="C6" i="3"/>
  <c r="B6" i="3"/>
  <c r="C5" i="3"/>
  <c r="B5" i="3"/>
  <c r="G4" i="3"/>
  <c r="C4" i="3"/>
  <c r="B4" i="3"/>
  <c r="BL10" i="2"/>
  <c r="H11" i="3" s="1"/>
  <c r="BI3" i="2"/>
  <c r="E4" i="3" s="1"/>
  <c r="BN10" i="2"/>
  <c r="I11" i="3" s="1"/>
  <c r="BE10" i="2"/>
  <c r="BP10" i="2" s="1"/>
  <c r="J11" i="3" s="1"/>
  <c r="BI4" i="2" l="1"/>
  <c r="E5" i="3" s="1"/>
  <c r="BI5" i="2"/>
  <c r="BI6" i="2" s="1"/>
  <c r="BI7" i="2" s="1"/>
  <c r="BI8" i="2" s="1"/>
  <c r="BI9" i="2" s="1"/>
  <c r="BI10" i="2" s="1"/>
  <c r="BI11" i="2" s="1"/>
  <c r="BI12" i="2" s="1"/>
  <c r="E13" i="3" s="1"/>
  <c r="E9" i="3"/>
  <c r="G11" i="3"/>
  <c r="G10" i="5"/>
  <c r="E8" i="3"/>
  <c r="D11" i="3"/>
  <c r="E12" i="3"/>
  <c r="E6" i="3"/>
  <c r="E11" i="3"/>
  <c r="F2" i="5"/>
  <c r="B2" i="5"/>
  <c r="G3" i="3"/>
  <c r="E3" i="3"/>
  <c r="G13" i="3"/>
  <c r="G8" i="3"/>
  <c r="G5" i="3"/>
  <c r="C3" i="3"/>
  <c r="B3" i="3"/>
  <c r="A3" i="3"/>
  <c r="A2" i="5" s="1"/>
  <c r="BN9" i="2"/>
  <c r="I10" i="3" s="1"/>
  <c r="BL9" i="2"/>
  <c r="H10" i="3" s="1"/>
  <c r="BN8" i="2"/>
  <c r="I9" i="3" s="1"/>
  <c r="BN6" i="2"/>
  <c r="I7" i="3" s="1"/>
  <c r="BL6" i="2"/>
  <c r="H7" i="3" s="1"/>
  <c r="BN5" i="2"/>
  <c r="I6" i="3" s="1"/>
  <c r="BL5" i="2"/>
  <c r="H6" i="3" s="1"/>
  <c r="BN12" i="2"/>
  <c r="I13" i="3" s="1"/>
  <c r="BL12" i="2"/>
  <c r="H13" i="3" s="1"/>
  <c r="BN11" i="2"/>
  <c r="I12" i="3" s="1"/>
  <c r="BN7" i="2"/>
  <c r="I8" i="3" s="1"/>
  <c r="BL7" i="2"/>
  <c r="H8" i="3" s="1"/>
  <c r="BN4" i="2"/>
  <c r="I5" i="3" s="1"/>
  <c r="BE12" i="2"/>
  <c r="BE11" i="2"/>
  <c r="BE9" i="2"/>
  <c r="BE8" i="2"/>
  <c r="BE7" i="2"/>
  <c r="BE6" i="2"/>
  <c r="E7" i="3" l="1"/>
  <c r="E10" i="3"/>
  <c r="BJ10" i="2"/>
  <c r="F11" i="3" s="1"/>
  <c r="D10" i="3"/>
  <c r="G9" i="5"/>
  <c r="G11" i="5"/>
  <c r="D12" i="3"/>
  <c r="BQ10" i="2"/>
  <c r="BL8" i="2"/>
  <c r="H9" i="3" s="1"/>
  <c r="G9" i="3"/>
  <c r="BP7" i="2"/>
  <c r="J8" i="3" s="1"/>
  <c r="D8" i="3"/>
  <c r="G7" i="5"/>
  <c r="BP12" i="2"/>
  <c r="J13" i="3" s="1"/>
  <c r="G12" i="5"/>
  <c r="D13" i="3"/>
  <c r="BL11" i="2"/>
  <c r="H12" i="3" s="1"/>
  <c r="G12" i="3"/>
  <c r="G8" i="5"/>
  <c r="D9" i="3"/>
  <c r="BL4" i="2"/>
  <c r="H5" i="3" s="1"/>
  <c r="G6" i="5"/>
  <c r="D7" i="3"/>
  <c r="BP9" i="2"/>
  <c r="J10" i="3" s="1"/>
  <c r="BP8" i="2"/>
  <c r="J9" i="3" s="1"/>
  <c r="BP6" i="2"/>
  <c r="J7" i="3" s="1"/>
  <c r="BP11" i="2"/>
  <c r="J12" i="3" s="1"/>
  <c r="BE5" i="2"/>
  <c r="BE4" i="2"/>
  <c r="BN3" i="2"/>
  <c r="I4" i="3" s="1"/>
  <c r="BL3" i="2"/>
  <c r="H4" i="3" s="1"/>
  <c r="BE3" i="2"/>
  <c r="A3" i="2"/>
  <c r="A4" i="3" s="1"/>
  <c r="A3" i="5" s="1"/>
  <c r="BN2" i="2"/>
  <c r="I3" i="3" s="1"/>
  <c r="BL2" i="2"/>
  <c r="H3" i="3" s="1"/>
  <c r="BE2" i="2"/>
  <c r="G4" i="5" l="1"/>
  <c r="D5" i="3"/>
  <c r="G3" i="5"/>
  <c r="D4" i="3"/>
  <c r="BR10" i="2"/>
  <c r="BS10" i="2" s="1"/>
  <c r="K11" i="3"/>
  <c r="D6" i="3"/>
  <c r="G5" i="5"/>
  <c r="G13" i="5" s="1"/>
  <c r="BJ5" i="2"/>
  <c r="F6" i="3" s="1"/>
  <c r="D3" i="3"/>
  <c r="G2" i="5"/>
  <c r="BJ3" i="2"/>
  <c r="F4" i="3" s="1"/>
  <c r="A4" i="2"/>
  <c r="A5" i="3" s="1"/>
  <c r="A4" i="5" s="1"/>
  <c r="BP5" i="2"/>
  <c r="J6" i="3" s="1"/>
  <c r="BJ6" i="2"/>
  <c r="F7" i="3" s="1"/>
  <c r="BJ4" i="2"/>
  <c r="F5" i="3" s="1"/>
  <c r="BP4" i="2"/>
  <c r="J5" i="3" s="1"/>
  <c r="BP3" i="2"/>
  <c r="J4" i="3" s="1"/>
  <c r="BE13" i="2"/>
  <c r="BP2" i="2"/>
  <c r="J3" i="3" s="1"/>
  <c r="BJ2" i="2"/>
  <c r="F3" i="3" s="1"/>
  <c r="A5" i="2" l="1"/>
  <c r="BQ6" i="2"/>
  <c r="K7" i="3" s="1"/>
  <c r="BQ5" i="2"/>
  <c r="K6" i="3" s="1"/>
  <c r="BQ4" i="2"/>
  <c r="K5" i="3" s="1"/>
  <c r="BQ3" i="2"/>
  <c r="K4" i="3" s="1"/>
  <c r="BQ2" i="2"/>
  <c r="K3" i="3" s="1"/>
  <c r="A6" i="2" l="1"/>
  <c r="A6" i="3"/>
  <c r="A5" i="5" s="1"/>
  <c r="BR5" i="2"/>
  <c r="BS5" i="2" s="1"/>
  <c r="BJ7" i="2"/>
  <c r="F8" i="3" s="1"/>
  <c r="BR3" i="2"/>
  <c r="BS3" i="2" s="1"/>
  <c r="BR4" i="2"/>
  <c r="BS4" i="2" s="1"/>
  <c r="BR6" i="2"/>
  <c r="BS6" i="2" s="1"/>
  <c r="BJ8" i="2"/>
  <c r="F9" i="3" s="1"/>
  <c r="BR2" i="2"/>
  <c r="BS2" i="2" s="1"/>
  <c r="A7" i="2" l="1"/>
  <c r="A7" i="3"/>
  <c r="A6" i="5" s="1"/>
  <c r="BQ8" i="2"/>
  <c r="K9" i="3" s="1"/>
  <c r="BQ7" i="2"/>
  <c r="K8" i="3" s="1"/>
  <c r="BJ9" i="2"/>
  <c r="F10" i="3" s="1"/>
  <c r="A8" i="2" l="1"/>
  <c r="A8" i="3"/>
  <c r="A7" i="5" s="1"/>
  <c r="BR7" i="2"/>
  <c r="BS7" i="2" s="1"/>
  <c r="BQ9" i="2"/>
  <c r="K10" i="3" s="1"/>
  <c r="BR8" i="2"/>
  <c r="BS8" i="2" s="1"/>
  <c r="BJ11" i="2"/>
  <c r="F12" i="3" s="1"/>
  <c r="A9" i="2" l="1"/>
  <c r="A9" i="3"/>
  <c r="A8" i="5" s="1"/>
  <c r="BQ11" i="2"/>
  <c r="K12" i="3" s="1"/>
  <c r="BJ12" i="2"/>
  <c r="F13" i="3" s="1"/>
  <c r="BR9" i="2"/>
  <c r="BS9" i="2" s="1"/>
  <c r="A10" i="2" l="1"/>
  <c r="A10" i="3"/>
  <c r="A9" i="5" s="1"/>
  <c r="BQ12" i="2"/>
  <c r="K13" i="3" s="1"/>
  <c r="K14" i="3" s="1"/>
  <c r="K15" i="3" s="1"/>
  <c r="K16" i="3" s="1"/>
  <c r="BR11" i="2"/>
  <c r="A11" i="2" l="1"/>
  <c r="A11" i="3"/>
  <c r="A10" i="5" s="1"/>
  <c r="BS11" i="2"/>
  <c r="BR12" i="2"/>
  <c r="BS12" i="2" s="1"/>
  <c r="BQ13" i="2"/>
  <c r="BS13" i="2" l="1"/>
  <c r="A12" i="2"/>
  <c r="A13" i="3" s="1"/>
  <c r="A12" i="5" s="1"/>
  <c r="A12" i="3"/>
  <c r="A11" i="5" s="1"/>
  <c r="BR13" i="2"/>
</calcChain>
</file>

<file path=xl/sharedStrings.xml><?xml version="1.0" encoding="utf-8"?>
<sst xmlns="http://schemas.openxmlformats.org/spreadsheetml/2006/main" count="436" uniqueCount="115">
  <si>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</si>
  <si>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</si>
  <si>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</si>
  <si>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</si>
  <si>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</si>
  <si>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</si>
  <si>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</si>
  <si>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</si>
  <si>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Nr gazomierza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</si>
  <si>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</si>
  <si>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</si>
  <si>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</si>
  <si>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</si>
  <si>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</si>
  <si>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</si>
  <si>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</si>
  <si>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</si>
  <si>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</si>
  <si>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</si>
  <si>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</si>
  <si>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</si>
  <si>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</si>
  <si>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</si>
  <si>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</si>
  <si>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</si>
  <si>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</si>
  <si>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</si>
  <si>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</si>
  <si>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</si>
  <si>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</si>
  <si>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</si>
  <si>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PSG</t>
  </si>
  <si>
    <t>Odbiorca</t>
  </si>
  <si>
    <t>Adresat faktury</t>
  </si>
  <si>
    <t>Wartość netto</t>
  </si>
  <si>
    <t>Wartość brutto</t>
  </si>
  <si>
    <t>Razem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</si>
  <si>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</si>
  <si>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</si>
  <si>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</si>
  <si>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</si>
  <si>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</si>
  <si>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</si>
  <si>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</si>
  <si>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</si>
  <si>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</si>
  <si>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</si>
  <si>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</si>
  <si>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</si>
  <si>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</si>
  <si>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>Uwaga:</t>
  </si>
  <si>
    <t xml:space="preserve">Uwaga: </t>
  </si>
  <si>
    <t>2. Wykonawca wypełniając wskazane przez Zamawiającego w arkuszu nr 1 pola, automatycznie wypełnia arkusz nr 2 „Arkusz ofertowy”.</t>
  </si>
  <si>
    <t>Arkusza ofertowego nie należy samemu, ręcznie wypełniać, dane automatycznie są przenoszone z arkusza nr 1 "Wykaz ppg"</t>
  </si>
  <si>
    <t>1. Wprowadzono formuły. Wykonawca wypełnia TYLKO pola zaznaczone kolorem pomarańczowym. Zamawiający wymaga ceny jednolitej dla wszystkich ppg.</t>
  </si>
  <si>
    <t>Nr ppg</t>
  </si>
  <si>
    <t>Minimalne ciśnienie paliwa gazowego przy jakim dostarczane będzie paliwo gazowe</t>
  </si>
  <si>
    <t>Data rozpoczęcia dostarczania paliwa gazowego</t>
  </si>
  <si>
    <t>Grupa Taryfowa Sprzedawcy</t>
  </si>
  <si>
    <t>Grupa taryfowa OSD</t>
  </si>
  <si>
    <t>Deklaracja planowanego zuzycia paliwa gazowego w okresie trwania umowy</t>
  </si>
  <si>
    <t>Wskazanie wysokości kwoty, o której mowa w par. 6 ust. 3/par. 7 ust. 3/ par. 6 ust. 1</t>
  </si>
  <si>
    <t>PGNiG Obrót Detaliczny sp. z o.o.</t>
  </si>
  <si>
    <t>Lp</t>
  </si>
  <si>
    <t xml:space="preserve">ARKUSZ OFERTOWY - załącznik do Formularza Ofertowego </t>
  </si>
  <si>
    <t>czas nieokreslony</t>
  </si>
  <si>
    <t>01.06.2020</t>
  </si>
  <si>
    <t>Szacowane zużycie paliwa gazowego [kWh]</t>
  </si>
  <si>
    <t>Ilość godzin w okresie trwania umowy [h]</t>
  </si>
  <si>
    <t>Gmina Konopiska</t>
  </si>
  <si>
    <t>42-274</t>
  </si>
  <si>
    <t>Konopiska</t>
  </si>
  <si>
    <t>Lipowa</t>
  </si>
  <si>
    <t>Hala Sportowa</t>
  </si>
  <si>
    <t xml:space="preserve">Sportowa </t>
  </si>
  <si>
    <t>7a</t>
  </si>
  <si>
    <t xml:space="preserve">Lipowa </t>
  </si>
  <si>
    <t>PL0030605987</t>
  </si>
  <si>
    <t>0030742478</t>
  </si>
  <si>
    <t>085576</t>
  </si>
  <si>
    <t>Szkolna</t>
  </si>
  <si>
    <t>00091486</t>
  </si>
  <si>
    <t>0031908808</t>
  </si>
  <si>
    <t>0030768959</t>
  </si>
  <si>
    <t>21852409</t>
  </si>
  <si>
    <t>Rększowice</t>
  </si>
  <si>
    <t>Łaziec</t>
  </si>
  <si>
    <t>dz. 44</t>
  </si>
  <si>
    <t>0031930560</t>
  </si>
  <si>
    <t>27483976</t>
  </si>
  <si>
    <t>Wygoda</t>
  </si>
  <si>
    <t>0031327800</t>
  </si>
  <si>
    <t>00457091</t>
  </si>
  <si>
    <t>Kopalnia</t>
  </si>
  <si>
    <t>Zespół Szkolno-Przedszkolny im. M. Kopernika</t>
  </si>
  <si>
    <t>Hutki</t>
  </si>
  <si>
    <t>0030748238</t>
  </si>
  <si>
    <t>Zespół Szkolno-Przedszkolny w Rększowicach</t>
  </si>
  <si>
    <t>0030747325</t>
  </si>
  <si>
    <t>232101</t>
  </si>
  <si>
    <t>Gminne Centrum Kultury i Rekreacji</t>
  </si>
  <si>
    <t>Sportowa</t>
  </si>
  <si>
    <t>Klonowa</t>
  </si>
  <si>
    <t>0031399630</t>
  </si>
  <si>
    <t>00447041</t>
  </si>
  <si>
    <t>0030713063</t>
  </si>
  <si>
    <t>00612817</t>
  </si>
  <si>
    <t xml:space="preserve">Podpis i pieczęć uprawnionej </t>
  </si>
  <si>
    <t>Szkoła Podstawowa im. Henryka Sienkiewicza w Konopiskach</t>
  </si>
  <si>
    <t>PL0030004535</t>
  </si>
  <si>
    <t>W-5.1_ZA</t>
  </si>
  <si>
    <t>W-3.6_ZA</t>
  </si>
  <si>
    <t>W-4_ZA</t>
  </si>
  <si>
    <t>W-2.1_ZA</t>
  </si>
  <si>
    <t>W-1.1_ZA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</si>
</sst>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5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4" fillId="0" borderId="1" xfId="0" applyFont="1" applyBorder="1" applyAlignment="1">
      <alignment wrapText="1"/>
    </xf>
    <xf numFmtId="44" fontId="4" fillId="0" borderId="1" xfId="5" applyFont="1" applyBorder="1"/>
    <xf numFmtId="44" fontId="4" fillId="0" borderId="1" xfId="0" applyNumberFormat="1" applyFont="1" applyBorder="1"/>
    <xf numFmtId="44" fontId="5" fillId="0" borderId="1" xfId="0" applyNumberFormat="1" applyFont="1" applyBorder="1"/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4" xfId="0" applyFont="1" applyFill="1" applyBorder="1" applyAlignment="1"/>
    <xf numFmtId="0" fontId="10" fillId="6" borderId="1" xfId="0" applyFont="1" applyFill="1" applyBorder="1"/>
    <xf numFmtId="44" fontId="10" fillId="0" borderId="1" xfId="5" applyFont="1" applyFill="1" applyBorder="1"/>
    <xf numFmtId="44" fontId="10" fillId="0" borderId="1" xfId="0" applyNumberFormat="1" applyFont="1" applyFill="1" applyBorder="1"/>
    <xf numFmtId="0" fontId="4" fillId="0" borderId="1" xfId="0" applyFont="1" applyFill="1" applyBorder="1"/>
    <xf numFmtId="0" fontId="12" fillId="0" borderId="1" xfId="0" applyFont="1" applyFill="1" applyBorder="1" applyAlignment="1"/>
    <xf numFmtId="0" fontId="12" fillId="0" borderId="1" xfId="0" applyFont="1" applyFill="1" applyBorder="1"/>
    <xf numFmtId="44" fontId="4" fillId="0" borderId="1" xfId="5" applyFont="1" applyFill="1" applyBorder="1"/>
    <xf numFmtId="44" fontId="4" fillId="0" borderId="1" xfId="0" applyNumberFormat="1" applyFont="1" applyFill="1" applyBorder="1"/>
    <xf numFmtId="0" fontId="4" fillId="0" borderId="0" xfId="0" applyFont="1" applyFill="1"/>
    <xf numFmtId="49" fontId="12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3" fillId="6" borderId="0" xfId="0" applyFont="1" applyFill="1"/>
    <xf numFmtId="0" fontId="4" fillId="6" borderId="0" xfId="0" applyFont="1" applyFill="1"/>
    <xf numFmtId="1" fontId="4" fillId="0" borderId="0" xfId="0" applyNumberFormat="1" applyFont="1"/>
    <xf numFmtId="0" fontId="4" fillId="0" borderId="1" xfId="0" applyFont="1" applyFill="1" applyBorder="1" applyAlignment="1"/>
    <xf numFmtId="1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/>
    <xf numFmtId="0" fontId="5" fillId="0" borderId="1" xfId="0" applyFont="1" applyBorder="1" applyAlignment="1">
      <alignment horizontal="center"/>
    </xf>
    <xf numFmtId="44" fontId="4" fillId="0" borderId="0" xfId="0" applyNumberFormat="1" applyFont="1"/>
    <xf numFmtId="0" fontId="6" fillId="0" borderId="1" xfId="0" applyFont="1" applyFill="1" applyBorder="1"/>
    <xf numFmtId="0" fontId="4" fillId="6" borderId="1" xfId="0" applyFont="1" applyFill="1" applyBorder="1"/>
    <xf numFmtId="49" fontId="10" fillId="0" borderId="1" xfId="0" applyNumberFormat="1" applyFont="1" applyFill="1" applyBorder="1"/>
    <xf numFmtId="0" fontId="11" fillId="7" borderId="1" xfId="0" applyFont="1" applyFill="1" applyBorder="1" applyAlignment="1">
      <alignment horizontal="right" vertic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"/>
  <sheetViews>
    <sheetView tabSelected="1" topLeftCell="BD1" workbookViewId="0">
      <selection activeCell="BQ24" sqref="BQ24"/>
    </sheetView>
  </sheetViews>
  <sheetFormatPr defaultColWidth="9" defaultRowHeight="10.199999999999999"/>
  <cols>
    <col min="1" max="1" width="3" style="1" customWidth="1"/>
    <col min="2" max="2" width="12.796875" style="1" customWidth="1"/>
    <col min="3" max="6" width="9" style="1"/>
    <col min="7" max="7" width="5.19921875" style="1" customWidth="1"/>
    <col min="8" max="8" width="4.59765625" style="1" customWidth="1"/>
    <col min="9" max="9" width="9.5" style="1" customWidth="1"/>
    <col min="10" max="10" width="15.3984375" style="1" customWidth="1"/>
    <col min="11" max="13" width="9" style="1"/>
    <col min="14" max="14" width="12.19921875" style="1" customWidth="1"/>
    <col min="15" max="15" width="5.19921875" style="1" customWidth="1"/>
    <col min="16" max="16" width="4.59765625" style="1" customWidth="1"/>
    <col min="17" max="17" width="15.796875" style="1" customWidth="1"/>
    <col min="18" max="20" width="9" style="1"/>
    <col min="21" max="21" width="12.19921875" style="1" customWidth="1"/>
    <col min="22" max="22" width="5.19921875" style="1" customWidth="1"/>
    <col min="23" max="23" width="4.59765625" style="1" customWidth="1"/>
    <col min="24" max="24" width="21.5" style="1" customWidth="1"/>
    <col min="25" max="25" width="5.5" style="1" customWidth="1"/>
    <col min="26" max="26" width="10.09765625" style="1" customWidth="1"/>
    <col min="27" max="27" width="3" style="1" customWidth="1"/>
    <col min="28" max="28" width="31.796875" style="1" customWidth="1"/>
    <col min="29" max="29" width="6" style="1" customWidth="1"/>
    <col min="30" max="32" width="9" style="1"/>
    <col min="33" max="33" width="5.296875" style="1" customWidth="1"/>
    <col min="34" max="34" width="5.69921875" style="1" customWidth="1"/>
    <col min="35" max="35" width="12.69921875" style="1" customWidth="1"/>
    <col min="36" max="36" width="10.09765625" style="1" customWidth="1"/>
    <col min="37" max="41" width="9" style="1"/>
    <col min="42" max="42" width="11" style="1" customWidth="1"/>
    <col min="43" max="53" width="9" style="1"/>
    <col min="54" max="54" width="11" style="1" customWidth="1"/>
    <col min="55" max="57" width="9" style="1"/>
    <col min="58" max="58" width="6.5" style="1" customWidth="1"/>
    <col min="59" max="61" width="9" style="1"/>
    <col min="62" max="62" width="11.69921875" style="1" customWidth="1"/>
    <col min="63" max="64" width="9" style="1"/>
    <col min="65" max="65" width="9.69921875" style="1" customWidth="1"/>
    <col min="66" max="66" width="12.09765625" style="1" customWidth="1"/>
    <col min="67" max="67" width="10.09765625" style="1" customWidth="1"/>
    <col min="68" max="68" width="10" style="1" customWidth="1"/>
    <col min="69" max="69" width="10.296875" style="1" customWidth="1"/>
    <col min="70" max="70" width="9.5" style="1" customWidth="1"/>
    <col min="71" max="71" width="11.5" style="1" customWidth="1"/>
    <col min="72" max="16384" width="9" style="1"/>
  </cols>
  <sheetData>
    <row r="1" spans="1:71" ht="61.2">
      <c r="A1" s="20" t="s">
        <v>30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2" t="s">
        <v>5</v>
      </c>
      <c r="H1" s="22" t="s">
        <v>6</v>
      </c>
      <c r="I1" s="22" t="s">
        <v>26</v>
      </c>
      <c r="J1" s="23" t="s">
        <v>32</v>
      </c>
      <c r="K1" s="23" t="s">
        <v>1</v>
      </c>
      <c r="L1" s="23" t="s">
        <v>2</v>
      </c>
      <c r="M1" s="23" t="s">
        <v>3</v>
      </c>
      <c r="N1" s="23" t="s">
        <v>4</v>
      </c>
      <c r="O1" s="24" t="s">
        <v>5</v>
      </c>
      <c r="P1" s="24" t="s">
        <v>6</v>
      </c>
      <c r="Q1" s="25" t="s">
        <v>33</v>
      </c>
      <c r="R1" s="25" t="s">
        <v>1</v>
      </c>
      <c r="S1" s="25" t="s">
        <v>2</v>
      </c>
      <c r="T1" s="25" t="s">
        <v>3</v>
      </c>
      <c r="U1" s="25" t="s">
        <v>4</v>
      </c>
      <c r="V1" s="26" t="s">
        <v>5</v>
      </c>
      <c r="W1" s="26" t="s">
        <v>6</v>
      </c>
      <c r="X1" s="27" t="s">
        <v>23</v>
      </c>
      <c r="Y1" s="28" t="s">
        <v>24</v>
      </c>
      <c r="Z1" s="27" t="s">
        <v>25</v>
      </c>
      <c r="AA1" s="20" t="s">
        <v>30</v>
      </c>
      <c r="AB1" s="29" t="s">
        <v>7</v>
      </c>
      <c r="AC1" s="29" t="s">
        <v>1</v>
      </c>
      <c r="AD1" s="29" t="s">
        <v>2</v>
      </c>
      <c r="AE1" s="29" t="s">
        <v>3</v>
      </c>
      <c r="AF1" s="29" t="s">
        <v>4</v>
      </c>
      <c r="AG1" s="30" t="s">
        <v>5</v>
      </c>
      <c r="AH1" s="30" t="s">
        <v>6</v>
      </c>
      <c r="AI1" s="29" t="s">
        <v>28</v>
      </c>
      <c r="AJ1" s="29" t="s">
        <v>8</v>
      </c>
      <c r="AK1" s="29" t="s">
        <v>27</v>
      </c>
      <c r="AL1" s="31" t="s">
        <v>15</v>
      </c>
      <c r="AM1" s="31" t="s">
        <v>16</v>
      </c>
      <c r="AN1" s="31" t="s">
        <v>17</v>
      </c>
      <c r="AO1" s="31" t="s">
        <v>18</v>
      </c>
      <c r="AP1" s="31" t="s">
        <v>19</v>
      </c>
      <c r="AQ1" s="31" t="s">
        <v>20</v>
      </c>
      <c r="AR1" s="31" t="s">
        <v>21</v>
      </c>
      <c r="AS1" s="31" t="s">
        <v>11</v>
      </c>
      <c r="AT1" s="31" t="s">
        <v>12</v>
      </c>
      <c r="AU1" s="31" t="s">
        <v>22</v>
      </c>
      <c r="AV1" s="31" t="s">
        <v>13</v>
      </c>
      <c r="AW1" s="31" t="s">
        <v>14</v>
      </c>
      <c r="AX1" s="31" t="s">
        <v>15</v>
      </c>
      <c r="AY1" s="31" t="s">
        <v>16</v>
      </c>
      <c r="AZ1" s="31" t="s">
        <v>17</v>
      </c>
      <c r="BA1" s="31" t="s">
        <v>18</v>
      </c>
      <c r="BB1" s="31" t="s">
        <v>19</v>
      </c>
      <c r="BC1" s="31" t="s">
        <v>20</v>
      </c>
      <c r="BD1" s="31" t="s">
        <v>21</v>
      </c>
      <c r="BE1" s="31" t="s">
        <v>67</v>
      </c>
      <c r="BF1" s="32" t="s">
        <v>9</v>
      </c>
      <c r="BG1" s="33" t="s">
        <v>10</v>
      </c>
      <c r="BH1" s="34" t="s">
        <v>68</v>
      </c>
      <c r="BI1" s="35" t="s">
        <v>38</v>
      </c>
      <c r="BJ1" s="34" t="s">
        <v>34</v>
      </c>
      <c r="BK1" s="35" t="s">
        <v>42</v>
      </c>
      <c r="BL1" s="34" t="s">
        <v>39</v>
      </c>
      <c r="BM1" s="35" t="s">
        <v>43</v>
      </c>
      <c r="BN1" s="36" t="s">
        <v>40</v>
      </c>
      <c r="BO1" s="35" t="s">
        <v>41</v>
      </c>
      <c r="BP1" s="13" t="s">
        <v>44</v>
      </c>
      <c r="BQ1" s="37" t="s">
        <v>34</v>
      </c>
      <c r="BR1" s="38" t="s">
        <v>37</v>
      </c>
      <c r="BS1" s="39" t="s">
        <v>35</v>
      </c>
    </row>
    <row r="2" spans="1:71" s="59" customFormat="1">
      <c r="A2" s="21">
        <v>1</v>
      </c>
      <c r="B2" s="40" t="s">
        <v>69</v>
      </c>
      <c r="C2" s="40" t="s">
        <v>70</v>
      </c>
      <c r="D2" s="40" t="s">
        <v>71</v>
      </c>
      <c r="E2" s="40" t="s">
        <v>71</v>
      </c>
      <c r="F2" s="40" t="s">
        <v>72</v>
      </c>
      <c r="G2" s="40">
        <v>5</v>
      </c>
      <c r="H2" s="21"/>
      <c r="I2" s="21">
        <v>5732792374</v>
      </c>
      <c r="J2" s="40" t="s">
        <v>69</v>
      </c>
      <c r="K2" s="40" t="s">
        <v>70</v>
      </c>
      <c r="L2" s="40" t="s">
        <v>71</v>
      </c>
      <c r="M2" s="40" t="s">
        <v>71</v>
      </c>
      <c r="N2" s="40" t="s">
        <v>74</v>
      </c>
      <c r="O2" s="40" t="s">
        <v>75</v>
      </c>
      <c r="P2" s="21"/>
      <c r="Q2" s="40" t="s">
        <v>69</v>
      </c>
      <c r="R2" s="40" t="s">
        <v>70</v>
      </c>
      <c r="S2" s="40" t="s">
        <v>71</v>
      </c>
      <c r="T2" s="40" t="s">
        <v>71</v>
      </c>
      <c r="U2" s="40" t="s">
        <v>72</v>
      </c>
      <c r="V2" s="40">
        <v>5</v>
      </c>
      <c r="W2" s="21"/>
      <c r="X2" s="21" t="s">
        <v>62</v>
      </c>
      <c r="Y2" s="21" t="s">
        <v>31</v>
      </c>
      <c r="Z2" s="21" t="s">
        <v>65</v>
      </c>
      <c r="AA2" s="21">
        <v>1</v>
      </c>
      <c r="AB2" s="41" t="s">
        <v>73</v>
      </c>
      <c r="AC2" s="40" t="s">
        <v>70</v>
      </c>
      <c r="AD2" s="40" t="s">
        <v>71</v>
      </c>
      <c r="AE2" s="40" t="s">
        <v>71</v>
      </c>
      <c r="AF2" s="40" t="s">
        <v>74</v>
      </c>
      <c r="AG2" s="40" t="s">
        <v>75</v>
      </c>
      <c r="AH2" s="21"/>
      <c r="AI2" s="21" t="s">
        <v>77</v>
      </c>
      <c r="AJ2" s="52"/>
      <c r="AK2" s="21" t="s">
        <v>29</v>
      </c>
      <c r="AL2" s="40">
        <v>5980</v>
      </c>
      <c r="AM2" s="40">
        <v>6350</v>
      </c>
      <c r="AN2" s="40">
        <v>3820</v>
      </c>
      <c r="AO2" s="21">
        <v>134</v>
      </c>
      <c r="AP2" s="21">
        <v>10939</v>
      </c>
      <c r="AQ2" s="21">
        <v>71991</v>
      </c>
      <c r="AR2" s="21">
        <v>46210</v>
      </c>
      <c r="AS2" s="21">
        <v>70900</v>
      </c>
      <c r="AT2" s="21">
        <v>51774</v>
      </c>
      <c r="AU2" s="21">
        <v>47189</v>
      </c>
      <c r="AV2" s="21">
        <v>6446</v>
      </c>
      <c r="AW2" s="21">
        <v>17999</v>
      </c>
      <c r="AX2" s="40">
        <v>5980</v>
      </c>
      <c r="AY2" s="40">
        <v>6350</v>
      </c>
      <c r="AZ2" s="40">
        <v>3820</v>
      </c>
      <c r="BA2" s="21">
        <v>134</v>
      </c>
      <c r="BB2" s="21">
        <v>10939</v>
      </c>
      <c r="BC2" s="21">
        <v>71991</v>
      </c>
      <c r="BD2" s="21">
        <v>46210</v>
      </c>
      <c r="BE2" s="57">
        <f>SUM(AL2:BD2)</f>
        <v>485156</v>
      </c>
      <c r="BF2" s="65" t="s">
        <v>110</v>
      </c>
      <c r="BG2" s="45">
        <v>329</v>
      </c>
      <c r="BH2" s="45">
        <v>13896</v>
      </c>
      <c r="BI2" s="63">
        <v>0</v>
      </c>
      <c r="BJ2" s="48">
        <f t="shared" ref="BJ2:BJ3" si="0">BI2*BE2</f>
        <v>0</v>
      </c>
      <c r="BK2" s="42">
        <v>0</v>
      </c>
      <c r="BL2" s="48">
        <f t="shared" ref="BL2:BL7" si="1">BK2*19</f>
        <v>0</v>
      </c>
      <c r="BM2" s="21">
        <v>5.5599999999999998E-3</v>
      </c>
      <c r="BN2" s="43">
        <f>BG2*BH2*BM2</f>
        <v>25419.119039999998</v>
      </c>
      <c r="BO2" s="21">
        <v>1.5990000000000001E-2</v>
      </c>
      <c r="BP2" s="48">
        <f t="shared" ref="BP2:BP3" si="2">BO2*BE2</f>
        <v>7757.64444</v>
      </c>
      <c r="BQ2" s="44">
        <f t="shared" ref="BQ2:BQ3" si="3">BP2+BN2+BL2+BJ2</f>
        <v>33176.763479999994</v>
      </c>
      <c r="BR2" s="49">
        <f t="shared" ref="BR2:BR3" si="4">BQ2*0.23</f>
        <v>7630.6556003999985</v>
      </c>
      <c r="BS2" s="49">
        <f t="shared" ref="BS2:BS3" si="5">BR2+BQ2</f>
        <v>40807.419080399995</v>
      </c>
    </row>
    <row r="3" spans="1:71" s="50" customFormat="1">
      <c r="A3" s="45">
        <f t="shared" ref="A3:A12" si="6">A2+1</f>
        <v>2</v>
      </c>
      <c r="B3" s="40" t="s">
        <v>69</v>
      </c>
      <c r="C3" s="40" t="s">
        <v>70</v>
      </c>
      <c r="D3" s="40" t="s">
        <v>71</v>
      </c>
      <c r="E3" s="40" t="s">
        <v>71</v>
      </c>
      <c r="F3" s="40" t="s">
        <v>72</v>
      </c>
      <c r="G3" s="40">
        <v>5</v>
      </c>
      <c r="H3" s="21"/>
      <c r="I3" s="21">
        <v>5732792374</v>
      </c>
      <c r="J3" s="40" t="s">
        <v>69</v>
      </c>
      <c r="K3" s="40" t="s">
        <v>70</v>
      </c>
      <c r="L3" s="40" t="s">
        <v>71</v>
      </c>
      <c r="M3" s="40" t="s">
        <v>71</v>
      </c>
      <c r="N3" s="40" t="s">
        <v>72</v>
      </c>
      <c r="O3" s="40">
        <v>5</v>
      </c>
      <c r="P3" s="45"/>
      <c r="Q3" s="40" t="s">
        <v>69</v>
      </c>
      <c r="R3" s="40" t="s">
        <v>70</v>
      </c>
      <c r="S3" s="40" t="s">
        <v>71</v>
      </c>
      <c r="T3" s="40" t="s">
        <v>71</v>
      </c>
      <c r="U3" s="40" t="s">
        <v>72</v>
      </c>
      <c r="V3" s="40">
        <v>5</v>
      </c>
      <c r="W3" s="45"/>
      <c r="X3" s="21" t="s">
        <v>62</v>
      </c>
      <c r="Y3" s="45" t="s">
        <v>31</v>
      </c>
      <c r="Z3" s="21" t="s">
        <v>65</v>
      </c>
      <c r="AA3" s="45">
        <f t="shared" ref="AA3:AA12" si="7">AA2+1</f>
        <v>2</v>
      </c>
      <c r="AB3" s="46" t="s">
        <v>69</v>
      </c>
      <c r="AC3" s="40" t="s">
        <v>70</v>
      </c>
      <c r="AD3" s="40" t="s">
        <v>71</v>
      </c>
      <c r="AE3" s="40" t="s">
        <v>71</v>
      </c>
      <c r="AF3" s="40" t="s">
        <v>74</v>
      </c>
      <c r="AG3" s="46">
        <v>1</v>
      </c>
      <c r="AH3" s="45"/>
      <c r="AI3" s="64" t="s">
        <v>78</v>
      </c>
      <c r="AJ3" s="51" t="s">
        <v>79</v>
      </c>
      <c r="AK3" s="45" t="s">
        <v>29</v>
      </c>
      <c r="AL3" s="56">
        <v>100</v>
      </c>
      <c r="AM3" s="56">
        <v>0</v>
      </c>
      <c r="AN3" s="56">
        <v>57</v>
      </c>
      <c r="AO3" s="47">
        <v>1174</v>
      </c>
      <c r="AP3" s="47">
        <v>2000</v>
      </c>
      <c r="AQ3" s="47">
        <v>5000</v>
      </c>
      <c r="AR3" s="47">
        <v>5417</v>
      </c>
      <c r="AS3" s="47">
        <v>9869</v>
      </c>
      <c r="AT3" s="47">
        <v>6000</v>
      </c>
      <c r="AU3" s="47">
        <v>5317</v>
      </c>
      <c r="AV3" s="47">
        <v>2170</v>
      </c>
      <c r="AW3" s="47">
        <v>169</v>
      </c>
      <c r="AX3" s="56">
        <v>100</v>
      </c>
      <c r="AY3" s="56">
        <v>0</v>
      </c>
      <c r="AZ3" s="56">
        <v>57</v>
      </c>
      <c r="BA3" s="47">
        <v>1174</v>
      </c>
      <c r="BB3" s="47">
        <v>2000</v>
      </c>
      <c r="BC3" s="47">
        <v>5000</v>
      </c>
      <c r="BD3" s="47">
        <v>5417</v>
      </c>
      <c r="BE3" s="57">
        <f t="shared" ref="BE3:BE12" si="8">SUM(AL3:BD3)</f>
        <v>51021</v>
      </c>
      <c r="BF3" s="65" t="s">
        <v>111</v>
      </c>
      <c r="BG3" s="45"/>
      <c r="BH3" s="45"/>
      <c r="BI3" s="45">
        <f>BI2</f>
        <v>0</v>
      </c>
      <c r="BJ3" s="48">
        <f t="shared" si="0"/>
        <v>0</v>
      </c>
      <c r="BK3" s="42">
        <v>0</v>
      </c>
      <c r="BL3" s="48">
        <f t="shared" si="1"/>
        <v>0</v>
      </c>
      <c r="BM3" s="21">
        <v>21.28</v>
      </c>
      <c r="BN3" s="43">
        <f t="shared" ref="BN3:BN7" si="9">BM3*19</f>
        <v>404.32000000000005</v>
      </c>
      <c r="BO3" s="21">
        <v>3.5979999999999998E-2</v>
      </c>
      <c r="BP3" s="48">
        <f t="shared" si="2"/>
        <v>1835.7355799999998</v>
      </c>
      <c r="BQ3" s="44">
        <f t="shared" si="3"/>
        <v>2240.0555799999997</v>
      </c>
      <c r="BR3" s="49">
        <f t="shared" si="4"/>
        <v>515.21278339999992</v>
      </c>
      <c r="BS3" s="49">
        <f t="shared" si="5"/>
        <v>2755.2683633999995</v>
      </c>
    </row>
    <row r="4" spans="1:71" s="50" customFormat="1">
      <c r="A4" s="45">
        <f t="shared" si="6"/>
        <v>3</v>
      </c>
      <c r="B4" s="40" t="s">
        <v>69</v>
      </c>
      <c r="C4" s="40" t="s">
        <v>70</v>
      </c>
      <c r="D4" s="40" t="s">
        <v>71</v>
      </c>
      <c r="E4" s="40" t="s">
        <v>71</v>
      </c>
      <c r="F4" s="40" t="s">
        <v>72</v>
      </c>
      <c r="G4" s="40">
        <v>5</v>
      </c>
      <c r="H4" s="21"/>
      <c r="I4" s="21">
        <v>5732792374</v>
      </c>
      <c r="J4" s="40" t="s">
        <v>69</v>
      </c>
      <c r="K4" s="40" t="s">
        <v>70</v>
      </c>
      <c r="L4" s="40" t="s">
        <v>71</v>
      </c>
      <c r="M4" s="40" t="s">
        <v>71</v>
      </c>
      <c r="N4" s="40" t="s">
        <v>72</v>
      </c>
      <c r="O4" s="40">
        <v>5</v>
      </c>
      <c r="P4" s="45"/>
      <c r="Q4" s="40" t="s">
        <v>69</v>
      </c>
      <c r="R4" s="40" t="s">
        <v>70</v>
      </c>
      <c r="S4" s="40" t="s">
        <v>71</v>
      </c>
      <c r="T4" s="40" t="s">
        <v>71</v>
      </c>
      <c r="U4" s="40" t="s">
        <v>72</v>
      </c>
      <c r="V4" s="40">
        <v>5</v>
      </c>
      <c r="W4" s="45"/>
      <c r="X4" s="21" t="s">
        <v>62</v>
      </c>
      <c r="Y4" s="45" t="s">
        <v>31</v>
      </c>
      <c r="Z4" s="21" t="s">
        <v>65</v>
      </c>
      <c r="AA4" s="45">
        <f t="shared" si="7"/>
        <v>3</v>
      </c>
      <c r="AB4" s="46" t="s">
        <v>69</v>
      </c>
      <c r="AC4" s="40" t="s">
        <v>70</v>
      </c>
      <c r="AD4" s="40" t="s">
        <v>71</v>
      </c>
      <c r="AE4" s="40" t="s">
        <v>93</v>
      </c>
      <c r="AF4" s="46" t="s">
        <v>80</v>
      </c>
      <c r="AG4" s="46">
        <v>2</v>
      </c>
      <c r="AH4" s="45"/>
      <c r="AI4" s="64" t="s">
        <v>82</v>
      </c>
      <c r="AJ4" s="51" t="s">
        <v>81</v>
      </c>
      <c r="AK4" s="45" t="s">
        <v>29</v>
      </c>
      <c r="AL4" s="56">
        <v>2000</v>
      </c>
      <c r="AM4" s="56">
        <v>1898</v>
      </c>
      <c r="AN4" s="56">
        <v>3000</v>
      </c>
      <c r="AO4" s="56">
        <v>8040</v>
      </c>
      <c r="AP4" s="47">
        <v>10000</v>
      </c>
      <c r="AQ4" s="47">
        <v>15189</v>
      </c>
      <c r="AR4" s="47">
        <v>18887</v>
      </c>
      <c r="AS4" s="47">
        <v>31364</v>
      </c>
      <c r="AT4" s="47">
        <v>20000</v>
      </c>
      <c r="AU4" s="47">
        <v>15633</v>
      </c>
      <c r="AV4" s="47">
        <v>10000</v>
      </c>
      <c r="AW4" s="47">
        <v>7313</v>
      </c>
      <c r="AX4" s="56">
        <v>2000</v>
      </c>
      <c r="AY4" s="56">
        <v>1898</v>
      </c>
      <c r="AZ4" s="56">
        <v>3000</v>
      </c>
      <c r="BA4" s="56">
        <v>8040</v>
      </c>
      <c r="BB4" s="47">
        <v>10000</v>
      </c>
      <c r="BC4" s="47">
        <v>15189</v>
      </c>
      <c r="BD4" s="47">
        <v>18887</v>
      </c>
      <c r="BE4" s="57">
        <f t="shared" si="8"/>
        <v>202338</v>
      </c>
      <c r="BF4" s="65" t="s">
        <v>111</v>
      </c>
      <c r="BG4" s="45"/>
      <c r="BH4" s="45"/>
      <c r="BI4" s="45">
        <f t="shared" ref="BI4:BI12" si="10">BI3</f>
        <v>0</v>
      </c>
      <c r="BJ4" s="48">
        <f t="shared" ref="BJ4" si="11">BI4*BE4</f>
        <v>0</v>
      </c>
      <c r="BK4" s="21">
        <f>BK3</f>
        <v>0</v>
      </c>
      <c r="BL4" s="48">
        <f t="shared" si="1"/>
        <v>0</v>
      </c>
      <c r="BM4" s="21">
        <f>BM3</f>
        <v>21.28</v>
      </c>
      <c r="BN4" s="43">
        <f t="shared" si="9"/>
        <v>404.32000000000005</v>
      </c>
      <c r="BO4" s="21">
        <f>BO3</f>
        <v>3.5979999999999998E-2</v>
      </c>
      <c r="BP4" s="48">
        <f t="shared" ref="BP4" si="12">BO4*BE4</f>
        <v>7280.1212399999995</v>
      </c>
      <c r="BQ4" s="44">
        <f t="shared" ref="BQ4" si="13">BP4+BN4+BL4+BJ4</f>
        <v>7684.4412399999992</v>
      </c>
      <c r="BR4" s="49">
        <f t="shared" ref="BR4" si="14">BQ4*0.23</f>
        <v>1767.4214851999998</v>
      </c>
      <c r="BS4" s="49">
        <f t="shared" ref="BS4" si="15">BR4+BQ4</f>
        <v>9451.8627251999987</v>
      </c>
    </row>
    <row r="5" spans="1:71" s="50" customFormat="1">
      <c r="A5" s="45">
        <f t="shared" si="6"/>
        <v>4</v>
      </c>
      <c r="B5" s="40" t="s">
        <v>69</v>
      </c>
      <c r="C5" s="40" t="s">
        <v>70</v>
      </c>
      <c r="D5" s="40" t="s">
        <v>71</v>
      </c>
      <c r="E5" s="40" t="s">
        <v>71</v>
      </c>
      <c r="F5" s="40" t="s">
        <v>72</v>
      </c>
      <c r="G5" s="40">
        <v>5</v>
      </c>
      <c r="H5" s="21"/>
      <c r="I5" s="21">
        <v>5732792374</v>
      </c>
      <c r="J5" s="40" t="s">
        <v>69</v>
      </c>
      <c r="K5" s="40" t="s">
        <v>70</v>
      </c>
      <c r="L5" s="40" t="s">
        <v>71</v>
      </c>
      <c r="M5" s="40" t="s">
        <v>71</v>
      </c>
      <c r="N5" s="40" t="s">
        <v>72</v>
      </c>
      <c r="O5" s="40">
        <v>5</v>
      </c>
      <c r="P5" s="45"/>
      <c r="Q5" s="40" t="s">
        <v>69</v>
      </c>
      <c r="R5" s="40" t="s">
        <v>70</v>
      </c>
      <c r="S5" s="40" t="s">
        <v>71</v>
      </c>
      <c r="T5" s="40" t="s">
        <v>71</v>
      </c>
      <c r="U5" s="40" t="s">
        <v>72</v>
      </c>
      <c r="V5" s="40">
        <v>5</v>
      </c>
      <c r="W5" s="45"/>
      <c r="X5" s="21" t="s">
        <v>62</v>
      </c>
      <c r="Y5" s="45" t="s">
        <v>31</v>
      </c>
      <c r="Z5" s="21" t="s">
        <v>65</v>
      </c>
      <c r="AA5" s="45">
        <f t="shared" si="7"/>
        <v>4</v>
      </c>
      <c r="AB5" s="46" t="s">
        <v>69</v>
      </c>
      <c r="AC5" s="40" t="s">
        <v>70</v>
      </c>
      <c r="AD5" s="40" t="s">
        <v>71</v>
      </c>
      <c r="AE5" s="40" t="s">
        <v>71</v>
      </c>
      <c r="AF5" s="46" t="s">
        <v>76</v>
      </c>
      <c r="AG5" s="46">
        <v>3</v>
      </c>
      <c r="AH5" s="45"/>
      <c r="AI5" s="64" t="s">
        <v>83</v>
      </c>
      <c r="AJ5" s="51" t="s">
        <v>84</v>
      </c>
      <c r="AK5" s="45" t="s">
        <v>29</v>
      </c>
      <c r="AL5" s="47">
        <v>0</v>
      </c>
      <c r="AM5" s="47">
        <v>0</v>
      </c>
      <c r="AN5" s="47">
        <v>0</v>
      </c>
      <c r="AO5" s="47">
        <v>7958</v>
      </c>
      <c r="AP5" s="47">
        <v>23757</v>
      </c>
      <c r="AQ5" s="47">
        <v>32634</v>
      </c>
      <c r="AR5" s="47">
        <v>49874</v>
      </c>
      <c r="AS5" s="47">
        <v>64337</v>
      </c>
      <c r="AT5" s="47">
        <v>43628</v>
      </c>
      <c r="AU5" s="47">
        <v>38180</v>
      </c>
      <c r="AV5" s="47">
        <v>22853</v>
      </c>
      <c r="AW5" s="47">
        <v>11689</v>
      </c>
      <c r="AX5" s="47">
        <v>0</v>
      </c>
      <c r="AY5" s="47">
        <v>0</v>
      </c>
      <c r="AZ5" s="47">
        <v>0</v>
      </c>
      <c r="BA5" s="47">
        <v>8358</v>
      </c>
      <c r="BB5" s="47">
        <v>23757</v>
      </c>
      <c r="BC5" s="47">
        <v>32634</v>
      </c>
      <c r="BD5" s="47">
        <v>49874</v>
      </c>
      <c r="BE5" s="57">
        <f t="shared" si="8"/>
        <v>409533</v>
      </c>
      <c r="BF5" s="65" t="s">
        <v>112</v>
      </c>
      <c r="BG5" s="45"/>
      <c r="BH5" s="45"/>
      <c r="BI5" s="45">
        <f t="shared" si="10"/>
        <v>0</v>
      </c>
      <c r="BJ5" s="48">
        <f t="shared" ref="BJ5" si="16">BI5*BE5</f>
        <v>0</v>
      </c>
      <c r="BK5" s="42">
        <v>0</v>
      </c>
      <c r="BL5" s="48">
        <f t="shared" si="1"/>
        <v>0</v>
      </c>
      <c r="BM5" s="21">
        <v>150.08000000000001</v>
      </c>
      <c r="BN5" s="43">
        <f t="shared" si="9"/>
        <v>2851.5200000000004</v>
      </c>
      <c r="BO5" s="21">
        <v>3.125E-2</v>
      </c>
      <c r="BP5" s="48">
        <f t="shared" ref="BP5" si="17">BO5*BE5</f>
        <v>12797.90625</v>
      </c>
      <c r="BQ5" s="44">
        <f t="shared" ref="BQ5" si="18">BP5+BN5+BL5+BJ5</f>
        <v>15649.42625</v>
      </c>
      <c r="BR5" s="49">
        <f t="shared" ref="BR5" si="19">BQ5*0.23</f>
        <v>3599.3680375000004</v>
      </c>
      <c r="BS5" s="49">
        <f t="shared" ref="BS5" si="20">BR5+BQ5</f>
        <v>19248.794287500001</v>
      </c>
    </row>
    <row r="6" spans="1:71" s="50" customFormat="1">
      <c r="A6" s="45">
        <f t="shared" si="6"/>
        <v>5</v>
      </c>
      <c r="B6" s="40" t="s">
        <v>69</v>
      </c>
      <c r="C6" s="40" t="s">
        <v>70</v>
      </c>
      <c r="D6" s="40" t="s">
        <v>71</v>
      </c>
      <c r="E6" s="40" t="s">
        <v>71</v>
      </c>
      <c r="F6" s="40" t="s">
        <v>72</v>
      </c>
      <c r="G6" s="40">
        <v>5</v>
      </c>
      <c r="H6" s="21"/>
      <c r="I6" s="21">
        <v>5732792374</v>
      </c>
      <c r="J6" s="40" t="s">
        <v>69</v>
      </c>
      <c r="K6" s="40" t="s">
        <v>70</v>
      </c>
      <c r="L6" s="40" t="s">
        <v>71</v>
      </c>
      <c r="M6" s="40" t="s">
        <v>71</v>
      </c>
      <c r="N6" s="40" t="s">
        <v>72</v>
      </c>
      <c r="O6" s="40">
        <v>5</v>
      </c>
      <c r="P6" s="45"/>
      <c r="Q6" s="40" t="s">
        <v>69</v>
      </c>
      <c r="R6" s="40" t="s">
        <v>70</v>
      </c>
      <c r="S6" s="40" t="s">
        <v>71</v>
      </c>
      <c r="T6" s="40" t="s">
        <v>71</v>
      </c>
      <c r="U6" s="40" t="s">
        <v>72</v>
      </c>
      <c r="V6" s="40">
        <v>5</v>
      </c>
      <c r="W6" s="45"/>
      <c r="X6" s="21" t="s">
        <v>62</v>
      </c>
      <c r="Y6" s="45" t="s">
        <v>31</v>
      </c>
      <c r="Z6" s="21" t="s">
        <v>65</v>
      </c>
      <c r="AA6" s="45">
        <f t="shared" si="7"/>
        <v>5</v>
      </c>
      <c r="AB6" s="46" t="s">
        <v>69</v>
      </c>
      <c r="AC6" s="40" t="s">
        <v>70</v>
      </c>
      <c r="AD6" s="40" t="s">
        <v>71</v>
      </c>
      <c r="AE6" s="40" t="s">
        <v>86</v>
      </c>
      <c r="AF6" s="46"/>
      <c r="AG6" s="46" t="s">
        <v>87</v>
      </c>
      <c r="AH6" s="45"/>
      <c r="AI6" s="64" t="s">
        <v>88</v>
      </c>
      <c r="AJ6" s="51" t="s">
        <v>89</v>
      </c>
      <c r="AK6" s="45" t="s">
        <v>29</v>
      </c>
      <c r="AL6" s="47">
        <v>0</v>
      </c>
      <c r="AM6" s="47">
        <v>11</v>
      </c>
      <c r="AN6" s="47">
        <v>0</v>
      </c>
      <c r="AO6" s="47">
        <v>11</v>
      </c>
      <c r="AP6" s="47">
        <v>11</v>
      </c>
      <c r="AQ6" s="47">
        <v>120</v>
      </c>
      <c r="AR6" s="47">
        <v>758</v>
      </c>
      <c r="AS6" s="47">
        <v>845</v>
      </c>
      <c r="AT6" s="47">
        <v>796</v>
      </c>
      <c r="AU6" s="47">
        <v>133</v>
      </c>
      <c r="AV6" s="47">
        <v>310</v>
      </c>
      <c r="AW6" s="47">
        <v>0</v>
      </c>
      <c r="AX6" s="47">
        <v>0</v>
      </c>
      <c r="AY6" s="47">
        <v>11</v>
      </c>
      <c r="AZ6" s="47">
        <v>0</v>
      </c>
      <c r="BA6" s="47">
        <v>11</v>
      </c>
      <c r="BB6" s="47">
        <v>11</v>
      </c>
      <c r="BC6" s="47">
        <v>201</v>
      </c>
      <c r="BD6" s="47">
        <v>758</v>
      </c>
      <c r="BE6" s="57">
        <f t="shared" si="8"/>
        <v>3987</v>
      </c>
      <c r="BF6" s="65" t="s">
        <v>113</v>
      </c>
      <c r="BG6" s="45"/>
      <c r="BH6" s="45"/>
      <c r="BI6" s="45">
        <f t="shared" si="10"/>
        <v>0</v>
      </c>
      <c r="BJ6" s="48">
        <f t="shared" ref="BJ6" si="21">BI6*BE6</f>
        <v>0</v>
      </c>
      <c r="BK6" s="42">
        <v>0</v>
      </c>
      <c r="BL6" s="48">
        <f t="shared" si="1"/>
        <v>0</v>
      </c>
      <c r="BM6" s="21">
        <v>8.1300000000000008</v>
      </c>
      <c r="BN6" s="43">
        <f t="shared" si="9"/>
        <v>154.47000000000003</v>
      </c>
      <c r="BO6" s="21">
        <v>3.9980000000000002E-2</v>
      </c>
      <c r="BP6" s="48">
        <f t="shared" ref="BP6" si="22">BO6*BE6</f>
        <v>159.40026</v>
      </c>
      <c r="BQ6" s="44">
        <f t="shared" ref="BQ6" si="23">BP6+BN6+BL6+BJ6</f>
        <v>313.87026000000003</v>
      </c>
      <c r="BR6" s="49">
        <f t="shared" ref="BR6" si="24">BQ6*0.23</f>
        <v>72.190159800000004</v>
      </c>
      <c r="BS6" s="49">
        <f t="shared" ref="BS6" si="25">BR6+BQ6</f>
        <v>386.06041980000003</v>
      </c>
    </row>
    <row r="7" spans="1:71" s="50" customFormat="1">
      <c r="A7" s="45">
        <f t="shared" si="6"/>
        <v>6</v>
      </c>
      <c r="B7" s="40" t="s">
        <v>69</v>
      </c>
      <c r="C7" s="40" t="s">
        <v>70</v>
      </c>
      <c r="D7" s="40" t="s">
        <v>71</v>
      </c>
      <c r="E7" s="40" t="s">
        <v>71</v>
      </c>
      <c r="F7" s="40" t="s">
        <v>72</v>
      </c>
      <c r="G7" s="40">
        <v>5</v>
      </c>
      <c r="H7" s="21"/>
      <c r="I7" s="21">
        <v>5732792374</v>
      </c>
      <c r="J7" s="40" t="s">
        <v>69</v>
      </c>
      <c r="K7" s="40" t="s">
        <v>70</v>
      </c>
      <c r="L7" s="40" t="s">
        <v>71</v>
      </c>
      <c r="M7" s="40" t="s">
        <v>71</v>
      </c>
      <c r="N7" s="40" t="s">
        <v>72</v>
      </c>
      <c r="O7" s="40">
        <v>5</v>
      </c>
      <c r="P7" s="45"/>
      <c r="Q7" s="40" t="s">
        <v>69</v>
      </c>
      <c r="R7" s="40" t="s">
        <v>70</v>
      </c>
      <c r="S7" s="40" t="s">
        <v>71</v>
      </c>
      <c r="T7" s="40" t="s">
        <v>71</v>
      </c>
      <c r="U7" s="40" t="s">
        <v>72</v>
      </c>
      <c r="V7" s="40">
        <v>5</v>
      </c>
      <c r="W7" s="45"/>
      <c r="X7" s="21" t="s">
        <v>62</v>
      </c>
      <c r="Y7" s="45" t="s">
        <v>31</v>
      </c>
      <c r="Z7" s="21" t="s">
        <v>65</v>
      </c>
      <c r="AA7" s="45">
        <f t="shared" si="7"/>
        <v>6</v>
      </c>
      <c r="AB7" s="46" t="s">
        <v>69</v>
      </c>
      <c r="AC7" s="40" t="s">
        <v>70</v>
      </c>
      <c r="AD7" s="40" t="s">
        <v>71</v>
      </c>
      <c r="AE7" s="40" t="s">
        <v>90</v>
      </c>
      <c r="AF7" s="46"/>
      <c r="AG7" s="46">
        <v>17</v>
      </c>
      <c r="AH7" s="45"/>
      <c r="AI7" s="64" t="s">
        <v>91</v>
      </c>
      <c r="AJ7" s="51" t="s">
        <v>92</v>
      </c>
      <c r="AK7" s="45" t="s">
        <v>29</v>
      </c>
      <c r="AL7" s="47">
        <v>170</v>
      </c>
      <c r="AM7" s="47">
        <v>0</v>
      </c>
      <c r="AN7" s="47">
        <v>264</v>
      </c>
      <c r="AO7" s="47">
        <v>169</v>
      </c>
      <c r="AP7" s="47">
        <v>1105</v>
      </c>
      <c r="AQ7" s="47">
        <v>2367</v>
      </c>
      <c r="AR7" s="47">
        <v>5678</v>
      </c>
      <c r="AS7" s="47">
        <v>9486</v>
      </c>
      <c r="AT7" s="47">
        <v>2336</v>
      </c>
      <c r="AU7" s="47">
        <v>2916</v>
      </c>
      <c r="AV7" s="47">
        <v>909</v>
      </c>
      <c r="AW7" s="47">
        <v>446</v>
      </c>
      <c r="AX7" s="47">
        <v>170</v>
      </c>
      <c r="AY7" s="47">
        <v>0</v>
      </c>
      <c r="AZ7" s="47">
        <v>264</v>
      </c>
      <c r="BA7" s="47">
        <v>169</v>
      </c>
      <c r="BB7" s="47">
        <v>1105</v>
      </c>
      <c r="BC7" s="47">
        <v>2367</v>
      </c>
      <c r="BD7" s="47">
        <v>5678</v>
      </c>
      <c r="BE7" s="57">
        <f t="shared" si="8"/>
        <v>35599</v>
      </c>
      <c r="BF7" s="65" t="s">
        <v>111</v>
      </c>
      <c r="BG7" s="45"/>
      <c r="BH7" s="45"/>
      <c r="BI7" s="45">
        <f t="shared" si="10"/>
        <v>0</v>
      </c>
      <c r="BJ7" s="48">
        <f t="shared" ref="BJ7:BJ10" si="26">BI7*BE7</f>
        <v>0</v>
      </c>
      <c r="BK7" s="21">
        <f>BK3</f>
        <v>0</v>
      </c>
      <c r="BL7" s="48">
        <f t="shared" si="1"/>
        <v>0</v>
      </c>
      <c r="BM7" s="21">
        <f>BM3</f>
        <v>21.28</v>
      </c>
      <c r="BN7" s="43">
        <f t="shared" si="9"/>
        <v>404.32000000000005</v>
      </c>
      <c r="BO7" s="21">
        <f>BO3</f>
        <v>3.5979999999999998E-2</v>
      </c>
      <c r="BP7" s="48">
        <f t="shared" ref="BP7:BP10" si="27">BO7*BE7</f>
        <v>1280.85202</v>
      </c>
      <c r="BQ7" s="44">
        <f t="shared" ref="BQ7:BQ10" si="28">BP7+BN7+BL7+BJ7</f>
        <v>1685.17202</v>
      </c>
      <c r="BR7" s="49">
        <f t="shared" ref="BR7:BR10" si="29">BQ7*0.23</f>
        <v>387.58956460000002</v>
      </c>
      <c r="BS7" s="49">
        <f t="shared" ref="BS7:BS10" si="30">BR7+BQ7</f>
        <v>2072.7615845999999</v>
      </c>
    </row>
    <row r="8" spans="1:71" s="50" customFormat="1">
      <c r="A8" s="45">
        <f t="shared" si="6"/>
        <v>7</v>
      </c>
      <c r="B8" s="40" t="s">
        <v>69</v>
      </c>
      <c r="C8" s="40" t="s">
        <v>70</v>
      </c>
      <c r="D8" s="40" t="s">
        <v>71</v>
      </c>
      <c r="E8" s="40" t="s">
        <v>71</v>
      </c>
      <c r="F8" s="40" t="s">
        <v>72</v>
      </c>
      <c r="G8" s="40">
        <v>5</v>
      </c>
      <c r="H8" s="21"/>
      <c r="I8" s="21">
        <v>5732792374</v>
      </c>
      <c r="J8" s="40" t="s">
        <v>94</v>
      </c>
      <c r="K8" s="40" t="s">
        <v>70</v>
      </c>
      <c r="L8" s="40" t="s">
        <v>71</v>
      </c>
      <c r="M8" s="40" t="s">
        <v>95</v>
      </c>
      <c r="N8" s="40"/>
      <c r="O8" s="40">
        <v>161</v>
      </c>
      <c r="P8" s="45"/>
      <c r="Q8" s="40" t="s">
        <v>94</v>
      </c>
      <c r="R8" s="40" t="s">
        <v>70</v>
      </c>
      <c r="S8" s="40" t="s">
        <v>71</v>
      </c>
      <c r="T8" s="40" t="s">
        <v>95</v>
      </c>
      <c r="U8" s="40"/>
      <c r="V8" s="40">
        <v>161</v>
      </c>
      <c r="W8" s="45"/>
      <c r="X8" s="21" t="s">
        <v>62</v>
      </c>
      <c r="Y8" s="45" t="s">
        <v>31</v>
      </c>
      <c r="Z8" s="21" t="s">
        <v>65</v>
      </c>
      <c r="AA8" s="45">
        <f t="shared" si="7"/>
        <v>7</v>
      </c>
      <c r="AB8" s="40" t="s">
        <v>94</v>
      </c>
      <c r="AC8" s="40" t="s">
        <v>70</v>
      </c>
      <c r="AD8" s="40" t="s">
        <v>71</v>
      </c>
      <c r="AE8" s="40" t="s">
        <v>95</v>
      </c>
      <c r="AF8" s="40"/>
      <c r="AG8" s="40">
        <v>161</v>
      </c>
      <c r="AH8" s="45"/>
      <c r="AI8" s="64" t="s">
        <v>96</v>
      </c>
      <c r="AJ8" s="51"/>
      <c r="AK8" s="45" t="s">
        <v>29</v>
      </c>
      <c r="AL8" s="47">
        <v>658</v>
      </c>
      <c r="AM8" s="47">
        <v>658</v>
      </c>
      <c r="AN8" s="47">
        <v>658</v>
      </c>
      <c r="AO8" s="47">
        <v>658</v>
      </c>
      <c r="AP8" s="47">
        <v>658</v>
      </c>
      <c r="AQ8" s="47">
        <v>658</v>
      </c>
      <c r="AR8" s="47">
        <v>658</v>
      </c>
      <c r="AS8" s="47">
        <v>658</v>
      </c>
      <c r="AT8" s="47">
        <v>658</v>
      </c>
      <c r="AU8" s="47">
        <v>658</v>
      </c>
      <c r="AV8" s="47">
        <v>658</v>
      </c>
      <c r="AW8" s="47">
        <v>658</v>
      </c>
      <c r="AX8" s="47">
        <v>658</v>
      </c>
      <c r="AY8" s="47">
        <v>658</v>
      </c>
      <c r="AZ8" s="47">
        <v>658</v>
      </c>
      <c r="BA8" s="47">
        <v>658</v>
      </c>
      <c r="BB8" s="47">
        <v>658</v>
      </c>
      <c r="BC8" s="47">
        <v>658</v>
      </c>
      <c r="BD8" s="47">
        <v>658</v>
      </c>
      <c r="BE8" s="57">
        <f t="shared" si="8"/>
        <v>12502</v>
      </c>
      <c r="BF8" s="65" t="s">
        <v>113</v>
      </c>
      <c r="BG8" s="45"/>
      <c r="BH8" s="45"/>
      <c r="BI8" s="45">
        <f t="shared" si="10"/>
        <v>0</v>
      </c>
      <c r="BJ8" s="48">
        <f t="shared" si="26"/>
        <v>0</v>
      </c>
      <c r="BK8" s="21">
        <f>BK6</f>
        <v>0</v>
      </c>
      <c r="BL8" s="48">
        <f t="shared" ref="BL8:BL10" si="31">BK8*19</f>
        <v>0</v>
      </c>
      <c r="BM8" s="21">
        <f>BM6</f>
        <v>8.1300000000000008</v>
      </c>
      <c r="BN8" s="43">
        <f t="shared" ref="BN8:BN9" si="32">BM8*19</f>
        <v>154.47000000000003</v>
      </c>
      <c r="BO8" s="21">
        <f>BO6</f>
        <v>3.9980000000000002E-2</v>
      </c>
      <c r="BP8" s="48">
        <f t="shared" si="27"/>
        <v>499.82996000000003</v>
      </c>
      <c r="BQ8" s="44">
        <f t="shared" si="28"/>
        <v>654.29996000000006</v>
      </c>
      <c r="BR8" s="49">
        <f t="shared" si="29"/>
        <v>150.48899080000001</v>
      </c>
      <c r="BS8" s="49">
        <f t="shared" si="30"/>
        <v>804.78895080000007</v>
      </c>
    </row>
    <row r="9" spans="1:71" s="50" customFormat="1">
      <c r="A9" s="45">
        <f t="shared" si="6"/>
        <v>8</v>
      </c>
      <c r="B9" s="40" t="s">
        <v>69</v>
      </c>
      <c r="C9" s="40" t="s">
        <v>70</v>
      </c>
      <c r="D9" s="40" t="s">
        <v>71</v>
      </c>
      <c r="E9" s="40" t="s">
        <v>71</v>
      </c>
      <c r="F9" s="40" t="s">
        <v>72</v>
      </c>
      <c r="G9" s="40">
        <v>5</v>
      </c>
      <c r="H9" s="21"/>
      <c r="I9" s="21">
        <v>5732792374</v>
      </c>
      <c r="J9" s="40" t="s">
        <v>94</v>
      </c>
      <c r="K9" s="40" t="s">
        <v>70</v>
      </c>
      <c r="L9" s="40" t="s">
        <v>71</v>
      </c>
      <c r="M9" s="40" t="s">
        <v>85</v>
      </c>
      <c r="N9" s="40"/>
      <c r="O9" s="40">
        <v>78</v>
      </c>
      <c r="P9" s="45"/>
      <c r="Q9" s="40" t="s">
        <v>97</v>
      </c>
      <c r="R9" s="40" t="s">
        <v>70</v>
      </c>
      <c r="S9" s="40" t="s">
        <v>71</v>
      </c>
      <c r="T9" s="40" t="s">
        <v>85</v>
      </c>
      <c r="U9" s="40"/>
      <c r="V9" s="40">
        <v>78</v>
      </c>
      <c r="W9" s="45"/>
      <c r="X9" s="21" t="s">
        <v>62</v>
      </c>
      <c r="Y9" s="45" t="s">
        <v>31</v>
      </c>
      <c r="Z9" s="21" t="s">
        <v>65</v>
      </c>
      <c r="AA9" s="45">
        <f t="shared" si="7"/>
        <v>8</v>
      </c>
      <c r="AB9" s="40" t="s">
        <v>97</v>
      </c>
      <c r="AC9" s="40" t="s">
        <v>70</v>
      </c>
      <c r="AD9" s="40" t="s">
        <v>71</v>
      </c>
      <c r="AE9" s="40" t="s">
        <v>85</v>
      </c>
      <c r="AF9" s="40"/>
      <c r="AG9" s="40">
        <v>78</v>
      </c>
      <c r="AH9" s="45"/>
      <c r="AI9" s="64" t="s">
        <v>98</v>
      </c>
      <c r="AJ9" s="51" t="s">
        <v>99</v>
      </c>
      <c r="AK9" s="45" t="s">
        <v>29</v>
      </c>
      <c r="AL9" s="47">
        <v>110</v>
      </c>
      <c r="AM9" s="47">
        <v>110</v>
      </c>
      <c r="AN9" s="47">
        <v>110</v>
      </c>
      <c r="AO9" s="47">
        <v>110</v>
      </c>
      <c r="AP9" s="47">
        <v>110</v>
      </c>
      <c r="AQ9" s="47">
        <v>110</v>
      </c>
      <c r="AR9" s="47">
        <v>110</v>
      </c>
      <c r="AS9" s="47">
        <v>110</v>
      </c>
      <c r="AT9" s="47">
        <v>110</v>
      </c>
      <c r="AU9" s="47">
        <v>110</v>
      </c>
      <c r="AV9" s="47">
        <v>110</v>
      </c>
      <c r="AW9" s="47">
        <v>110</v>
      </c>
      <c r="AX9" s="47">
        <v>110</v>
      </c>
      <c r="AY9" s="47">
        <v>110</v>
      </c>
      <c r="AZ9" s="47">
        <v>110</v>
      </c>
      <c r="BA9" s="47">
        <v>110</v>
      </c>
      <c r="BB9" s="47">
        <v>110</v>
      </c>
      <c r="BC9" s="47">
        <v>110</v>
      </c>
      <c r="BD9" s="47">
        <v>110</v>
      </c>
      <c r="BE9" s="57">
        <f t="shared" si="8"/>
        <v>2090</v>
      </c>
      <c r="BF9" s="65" t="s">
        <v>114</v>
      </c>
      <c r="BG9" s="45"/>
      <c r="BH9" s="45"/>
      <c r="BI9" s="45">
        <f t="shared" si="10"/>
        <v>0</v>
      </c>
      <c r="BJ9" s="48">
        <f t="shared" si="26"/>
        <v>0</v>
      </c>
      <c r="BK9" s="42">
        <v>0</v>
      </c>
      <c r="BL9" s="48">
        <f t="shared" si="31"/>
        <v>0</v>
      </c>
      <c r="BM9" s="21">
        <v>3.83</v>
      </c>
      <c r="BN9" s="43">
        <f t="shared" si="32"/>
        <v>72.77</v>
      </c>
      <c r="BO9" s="21">
        <v>5.0659999999999997E-2</v>
      </c>
      <c r="BP9" s="48">
        <f t="shared" si="27"/>
        <v>105.87939999999999</v>
      </c>
      <c r="BQ9" s="44">
        <f t="shared" si="28"/>
        <v>178.64939999999999</v>
      </c>
      <c r="BR9" s="49">
        <f t="shared" si="29"/>
        <v>41.089362000000001</v>
      </c>
      <c r="BS9" s="49">
        <f t="shared" si="30"/>
        <v>219.73876199999998</v>
      </c>
    </row>
    <row r="10" spans="1:71" s="50" customFormat="1">
      <c r="A10" s="45">
        <f t="shared" si="6"/>
        <v>9</v>
      </c>
      <c r="B10" s="40" t="s">
        <v>69</v>
      </c>
      <c r="C10" s="40" t="s">
        <v>70</v>
      </c>
      <c r="D10" s="40" t="s">
        <v>71</v>
      </c>
      <c r="E10" s="40" t="s">
        <v>71</v>
      </c>
      <c r="F10" s="40" t="s">
        <v>72</v>
      </c>
      <c r="G10" s="40">
        <v>5</v>
      </c>
      <c r="H10" s="21"/>
      <c r="I10" s="21">
        <v>5732792374</v>
      </c>
      <c r="J10" s="40" t="s">
        <v>108</v>
      </c>
      <c r="K10" s="40" t="s">
        <v>70</v>
      </c>
      <c r="L10" s="40" t="s">
        <v>71</v>
      </c>
      <c r="M10" s="40" t="s">
        <v>71</v>
      </c>
      <c r="N10" s="40" t="s">
        <v>101</v>
      </c>
      <c r="O10" s="40">
        <v>7</v>
      </c>
      <c r="P10" s="45"/>
      <c r="Q10" s="40" t="s">
        <v>108</v>
      </c>
      <c r="R10" s="40" t="s">
        <v>70</v>
      </c>
      <c r="S10" s="40" t="s">
        <v>71</v>
      </c>
      <c r="T10" s="40" t="s">
        <v>71</v>
      </c>
      <c r="U10" s="40" t="s">
        <v>101</v>
      </c>
      <c r="V10" s="40">
        <v>7</v>
      </c>
      <c r="W10" s="45"/>
      <c r="X10" s="21" t="s">
        <v>62</v>
      </c>
      <c r="Y10" s="45" t="s">
        <v>31</v>
      </c>
      <c r="Z10" s="21" t="s">
        <v>65</v>
      </c>
      <c r="AA10" s="45">
        <f t="shared" si="7"/>
        <v>9</v>
      </c>
      <c r="AB10" s="40" t="s">
        <v>108</v>
      </c>
      <c r="AC10" s="40" t="s">
        <v>70</v>
      </c>
      <c r="AD10" s="40" t="s">
        <v>71</v>
      </c>
      <c r="AE10" s="40" t="s">
        <v>71</v>
      </c>
      <c r="AF10" s="40" t="s">
        <v>101</v>
      </c>
      <c r="AG10" s="40">
        <v>7</v>
      </c>
      <c r="AH10" s="45"/>
      <c r="AI10" s="64" t="s">
        <v>109</v>
      </c>
      <c r="AJ10" s="51"/>
      <c r="AK10" s="45" t="s">
        <v>29</v>
      </c>
      <c r="AL10" s="47">
        <v>7162</v>
      </c>
      <c r="AM10" s="47">
        <v>8872</v>
      </c>
      <c r="AN10" s="47">
        <v>8174</v>
      </c>
      <c r="AO10" s="47">
        <v>9204</v>
      </c>
      <c r="AP10" s="47">
        <v>44152</v>
      </c>
      <c r="AQ10" s="47">
        <v>61227</v>
      </c>
      <c r="AR10" s="47">
        <v>116820</v>
      </c>
      <c r="AS10" s="47">
        <v>77214</v>
      </c>
      <c r="AT10" s="47">
        <v>69665</v>
      </c>
      <c r="AU10" s="47">
        <v>36979</v>
      </c>
      <c r="AV10" s="47">
        <v>45720</v>
      </c>
      <c r="AW10" s="47">
        <v>22439</v>
      </c>
      <c r="AX10" s="47">
        <v>7162</v>
      </c>
      <c r="AY10" s="47">
        <v>8872</v>
      </c>
      <c r="AZ10" s="47">
        <v>8174</v>
      </c>
      <c r="BA10" s="47">
        <v>9204</v>
      </c>
      <c r="BB10" s="47">
        <v>44152</v>
      </c>
      <c r="BC10" s="47">
        <v>61227</v>
      </c>
      <c r="BD10" s="47">
        <v>85320</v>
      </c>
      <c r="BE10" s="57">
        <f t="shared" si="8"/>
        <v>731739</v>
      </c>
      <c r="BF10" s="65" t="s">
        <v>110</v>
      </c>
      <c r="BG10" s="45">
        <v>439</v>
      </c>
      <c r="BH10" s="45">
        <v>13896</v>
      </c>
      <c r="BI10" s="45">
        <f t="shared" si="10"/>
        <v>0</v>
      </c>
      <c r="BJ10" s="48">
        <f t="shared" si="26"/>
        <v>0</v>
      </c>
      <c r="BK10" s="21">
        <f>BK2</f>
        <v>0</v>
      </c>
      <c r="BL10" s="48">
        <f t="shared" si="31"/>
        <v>0</v>
      </c>
      <c r="BM10" s="21">
        <f>BM2</f>
        <v>5.5599999999999998E-3</v>
      </c>
      <c r="BN10" s="43">
        <f>BG10*BH10*BM10</f>
        <v>33917.912640000002</v>
      </c>
      <c r="BO10" s="21">
        <f>BO2</f>
        <v>1.5990000000000001E-2</v>
      </c>
      <c r="BP10" s="48">
        <f t="shared" si="27"/>
        <v>11700.50661</v>
      </c>
      <c r="BQ10" s="44">
        <f t="shared" si="28"/>
        <v>45618.419250000006</v>
      </c>
      <c r="BR10" s="49">
        <f t="shared" si="29"/>
        <v>10492.236427500002</v>
      </c>
      <c r="BS10" s="49">
        <f t="shared" si="30"/>
        <v>56110.655677500006</v>
      </c>
    </row>
    <row r="11" spans="1:71" s="50" customFormat="1">
      <c r="A11" s="45">
        <f t="shared" si="6"/>
        <v>10</v>
      </c>
      <c r="B11" s="40" t="s">
        <v>100</v>
      </c>
      <c r="C11" s="40" t="s">
        <v>70</v>
      </c>
      <c r="D11" s="40" t="s">
        <v>71</v>
      </c>
      <c r="E11" s="40" t="s">
        <v>71</v>
      </c>
      <c r="F11" s="40" t="s">
        <v>101</v>
      </c>
      <c r="G11" s="40">
        <v>60</v>
      </c>
      <c r="H11" s="21"/>
      <c r="I11" s="21">
        <v>5732833877</v>
      </c>
      <c r="J11" s="40" t="s">
        <v>100</v>
      </c>
      <c r="K11" s="40" t="s">
        <v>70</v>
      </c>
      <c r="L11" s="40" t="s">
        <v>71</v>
      </c>
      <c r="M11" s="40" t="s">
        <v>71</v>
      </c>
      <c r="N11" s="40" t="s">
        <v>101</v>
      </c>
      <c r="O11" s="40">
        <v>60</v>
      </c>
      <c r="P11" s="45"/>
      <c r="Q11" s="40" t="s">
        <v>100</v>
      </c>
      <c r="R11" s="40" t="s">
        <v>70</v>
      </c>
      <c r="S11" s="40" t="s">
        <v>71</v>
      </c>
      <c r="T11" s="40" t="s">
        <v>71</v>
      </c>
      <c r="U11" s="40" t="s">
        <v>101</v>
      </c>
      <c r="V11" s="40">
        <v>60</v>
      </c>
      <c r="W11" s="45"/>
      <c r="X11" s="21" t="s">
        <v>62</v>
      </c>
      <c r="Y11" s="45" t="s">
        <v>31</v>
      </c>
      <c r="Z11" s="21" t="s">
        <v>65</v>
      </c>
      <c r="AA11" s="45">
        <f t="shared" si="7"/>
        <v>10</v>
      </c>
      <c r="AB11" s="40" t="s">
        <v>100</v>
      </c>
      <c r="AC11" s="40" t="s">
        <v>70</v>
      </c>
      <c r="AD11" s="40" t="s">
        <v>71</v>
      </c>
      <c r="AE11" s="40" t="s">
        <v>93</v>
      </c>
      <c r="AF11" s="40" t="s">
        <v>102</v>
      </c>
      <c r="AG11" s="40">
        <v>1</v>
      </c>
      <c r="AH11" s="45"/>
      <c r="AI11" s="64" t="s">
        <v>103</v>
      </c>
      <c r="AJ11" s="51" t="s">
        <v>104</v>
      </c>
      <c r="AK11" s="45" t="s">
        <v>29</v>
      </c>
      <c r="AL11" s="47">
        <v>47</v>
      </c>
      <c r="AM11" s="47">
        <v>0</v>
      </c>
      <c r="AN11" s="47">
        <v>50</v>
      </c>
      <c r="AO11" s="47">
        <v>324</v>
      </c>
      <c r="AP11" s="47">
        <v>2000</v>
      </c>
      <c r="AQ11" s="47">
        <v>3653</v>
      </c>
      <c r="AR11" s="47">
        <v>5000</v>
      </c>
      <c r="AS11" s="47">
        <v>4479</v>
      </c>
      <c r="AT11" s="47">
        <v>4000</v>
      </c>
      <c r="AU11" s="47">
        <v>4182</v>
      </c>
      <c r="AV11" s="47">
        <v>1799</v>
      </c>
      <c r="AW11" s="47">
        <v>2000</v>
      </c>
      <c r="AX11" s="47">
        <v>47</v>
      </c>
      <c r="AY11" s="47">
        <v>0</v>
      </c>
      <c r="AZ11" s="47">
        <v>50</v>
      </c>
      <c r="BA11" s="47">
        <v>324</v>
      </c>
      <c r="BB11" s="47">
        <v>307</v>
      </c>
      <c r="BC11" s="47">
        <v>2000</v>
      </c>
      <c r="BD11" s="47">
        <v>5000</v>
      </c>
      <c r="BE11" s="57">
        <f t="shared" si="8"/>
        <v>35262</v>
      </c>
      <c r="BF11" s="65" t="s">
        <v>111</v>
      </c>
      <c r="BG11" s="45"/>
      <c r="BH11" s="45"/>
      <c r="BI11" s="45">
        <f t="shared" si="10"/>
        <v>0</v>
      </c>
      <c r="BJ11" s="48">
        <f t="shared" ref="BJ11:BJ12" si="33">BI11*BE11</f>
        <v>0</v>
      </c>
      <c r="BK11" s="21">
        <f>BK3</f>
        <v>0</v>
      </c>
      <c r="BL11" s="48">
        <f>BK11*19</f>
        <v>0</v>
      </c>
      <c r="BM11" s="21">
        <f>BM3</f>
        <v>21.28</v>
      </c>
      <c r="BN11" s="43">
        <f>BM11*19</f>
        <v>404.32000000000005</v>
      </c>
      <c r="BO11" s="21">
        <f>BO3</f>
        <v>3.5979999999999998E-2</v>
      </c>
      <c r="BP11" s="48">
        <f t="shared" ref="BP11:BP12" si="34">BO11*BE11</f>
        <v>1268.72676</v>
      </c>
      <c r="BQ11" s="44">
        <f t="shared" ref="BQ11:BQ12" si="35">BP11+BN11+BL11+BJ11</f>
        <v>1673.0467600000002</v>
      </c>
      <c r="BR11" s="49">
        <f t="shared" ref="BR11:BR12" si="36">BQ11*0.23</f>
        <v>384.80075480000005</v>
      </c>
      <c r="BS11" s="49">
        <f t="shared" ref="BS11:BS12" si="37">BR11+BQ11</f>
        <v>2057.8475148000002</v>
      </c>
    </row>
    <row r="12" spans="1:71" s="50" customFormat="1">
      <c r="A12" s="45">
        <f t="shared" si="6"/>
        <v>11</v>
      </c>
      <c r="B12" s="40" t="s">
        <v>100</v>
      </c>
      <c r="C12" s="40" t="s">
        <v>70</v>
      </c>
      <c r="D12" s="40" t="s">
        <v>71</v>
      </c>
      <c r="E12" s="40" t="s">
        <v>71</v>
      </c>
      <c r="F12" s="40" t="s">
        <v>101</v>
      </c>
      <c r="G12" s="40">
        <v>60</v>
      </c>
      <c r="H12" s="21"/>
      <c r="I12" s="21">
        <v>5732833877</v>
      </c>
      <c r="J12" s="40" t="s">
        <v>100</v>
      </c>
      <c r="K12" s="40" t="s">
        <v>70</v>
      </c>
      <c r="L12" s="40" t="s">
        <v>71</v>
      </c>
      <c r="M12" s="40" t="s">
        <v>71</v>
      </c>
      <c r="N12" s="40" t="s">
        <v>101</v>
      </c>
      <c r="O12" s="40">
        <v>60</v>
      </c>
      <c r="P12" s="45"/>
      <c r="Q12" s="40" t="s">
        <v>100</v>
      </c>
      <c r="R12" s="40" t="s">
        <v>70</v>
      </c>
      <c r="S12" s="40" t="s">
        <v>71</v>
      </c>
      <c r="T12" s="40" t="s">
        <v>71</v>
      </c>
      <c r="U12" s="40" t="s">
        <v>101</v>
      </c>
      <c r="V12" s="40">
        <v>60</v>
      </c>
      <c r="W12" s="45"/>
      <c r="X12" s="21" t="s">
        <v>62</v>
      </c>
      <c r="Y12" s="45" t="s">
        <v>31</v>
      </c>
      <c r="Z12" s="21" t="s">
        <v>65</v>
      </c>
      <c r="AA12" s="45">
        <f t="shared" si="7"/>
        <v>11</v>
      </c>
      <c r="AB12" s="40" t="s">
        <v>100</v>
      </c>
      <c r="AC12" s="40" t="s">
        <v>70</v>
      </c>
      <c r="AD12" s="40" t="s">
        <v>71</v>
      </c>
      <c r="AE12" s="40" t="s">
        <v>71</v>
      </c>
      <c r="AF12" s="46" t="s">
        <v>74</v>
      </c>
      <c r="AG12" s="46"/>
      <c r="AH12" s="45"/>
      <c r="AI12" s="64" t="s">
        <v>105</v>
      </c>
      <c r="AJ12" s="51" t="s">
        <v>106</v>
      </c>
      <c r="AK12" s="45" t="s">
        <v>29</v>
      </c>
      <c r="AL12" s="47">
        <v>1000</v>
      </c>
      <c r="AM12" s="47">
        <v>0</v>
      </c>
      <c r="AN12" s="47">
        <v>172</v>
      </c>
      <c r="AO12" s="47">
        <v>780</v>
      </c>
      <c r="AP12" s="47">
        <v>2000</v>
      </c>
      <c r="AQ12" s="47">
        <v>6000</v>
      </c>
      <c r="AR12" s="47">
        <v>8552</v>
      </c>
      <c r="AS12" s="47">
        <v>9000</v>
      </c>
      <c r="AT12" s="47">
        <v>9754</v>
      </c>
      <c r="AU12" s="47">
        <v>4648</v>
      </c>
      <c r="AV12" s="47">
        <v>4000</v>
      </c>
      <c r="AW12" s="47">
        <v>1102</v>
      </c>
      <c r="AX12" s="47">
        <v>1000</v>
      </c>
      <c r="AY12" s="47">
        <v>0</v>
      </c>
      <c r="AZ12" s="47">
        <v>172</v>
      </c>
      <c r="BA12" s="47">
        <v>780</v>
      </c>
      <c r="BB12" s="47">
        <v>2000</v>
      </c>
      <c r="BC12" s="47">
        <v>5813</v>
      </c>
      <c r="BD12" s="47">
        <v>10000</v>
      </c>
      <c r="BE12" s="57">
        <f t="shared" si="8"/>
        <v>66773</v>
      </c>
      <c r="BF12" s="65" t="s">
        <v>111</v>
      </c>
      <c r="BG12" s="45"/>
      <c r="BH12" s="45"/>
      <c r="BI12" s="45">
        <f t="shared" si="10"/>
        <v>0</v>
      </c>
      <c r="BJ12" s="48">
        <f t="shared" si="33"/>
        <v>0</v>
      </c>
      <c r="BK12" s="21">
        <f>BK3</f>
        <v>0</v>
      </c>
      <c r="BL12" s="48">
        <f>BK12*19</f>
        <v>0</v>
      </c>
      <c r="BM12" s="21">
        <f>BM3</f>
        <v>21.28</v>
      </c>
      <c r="BN12" s="43">
        <f>BM12*19</f>
        <v>404.32000000000005</v>
      </c>
      <c r="BO12" s="21">
        <f>BO3</f>
        <v>3.5979999999999998E-2</v>
      </c>
      <c r="BP12" s="48">
        <f t="shared" si="34"/>
        <v>2402.4925399999997</v>
      </c>
      <c r="BQ12" s="44">
        <f t="shared" si="35"/>
        <v>2806.8125399999999</v>
      </c>
      <c r="BR12" s="49">
        <f t="shared" si="36"/>
        <v>645.5668842</v>
      </c>
      <c r="BS12" s="49">
        <f t="shared" si="37"/>
        <v>3452.3794241999999</v>
      </c>
    </row>
    <row r="13" spans="1:71">
      <c r="BE13" s="1">
        <f>SUM(BE2:BE12)</f>
        <v>2036000</v>
      </c>
      <c r="BO13" s="70" t="s">
        <v>36</v>
      </c>
      <c r="BP13" s="70"/>
      <c r="BQ13" s="16">
        <f>SUM(BQ2:BQ12)</f>
        <v>111680.95674000001</v>
      </c>
      <c r="BR13" s="16">
        <f>SUM(BR2:BR12)</f>
        <v>25686.620050200003</v>
      </c>
      <c r="BS13" s="16">
        <f>SUM(BS2:BS12)</f>
        <v>137367.57679019996</v>
      </c>
    </row>
    <row r="14" spans="1:71">
      <c r="AI14" s="21"/>
    </row>
    <row r="15" spans="1:71">
      <c r="BI15" s="53" t="s">
        <v>51</v>
      </c>
      <c r="BJ15" s="54"/>
      <c r="BK15" s="54"/>
      <c r="BL15" s="54"/>
      <c r="BM15" s="54"/>
      <c r="BN15" s="54"/>
      <c r="BO15" s="54"/>
      <c r="BP15" s="54"/>
      <c r="BQ15" s="54"/>
    </row>
    <row r="16" spans="1:71"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I16" s="53" t="s">
        <v>54</v>
      </c>
      <c r="BJ16" s="54"/>
      <c r="BK16" s="54"/>
      <c r="BL16" s="54"/>
      <c r="BM16" s="54"/>
      <c r="BN16" s="54"/>
      <c r="BO16" s="54"/>
      <c r="BP16" s="54"/>
      <c r="BQ16" s="54"/>
      <c r="BS16" s="61"/>
    </row>
    <row r="17" spans="61:69">
      <c r="BI17" s="53" t="s">
        <v>52</v>
      </c>
      <c r="BJ17" s="54"/>
      <c r="BK17" s="54"/>
      <c r="BL17" s="54"/>
      <c r="BM17" s="54"/>
      <c r="BN17" s="54"/>
      <c r="BO17" s="54"/>
      <c r="BP17" s="54"/>
      <c r="BQ17" s="54"/>
    </row>
    <row r="19" spans="61:69">
      <c r="BI19" s="6"/>
    </row>
  </sheetData>
  <mergeCells count="1">
    <mergeCell ref="BO13:BP13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activeCell="D11" sqref="D11"/>
    </sheetView>
  </sheetViews>
  <sheetFormatPr defaultColWidth="9" defaultRowHeight="10.199999999999999"/>
  <cols>
    <col min="1" max="1" width="2.796875" style="1" customWidth="1"/>
    <col min="2" max="2" width="20" style="1" customWidth="1"/>
    <col min="3" max="3" width="10.59765625" style="1" customWidth="1"/>
    <col min="4" max="4" width="6.796875" style="1" customWidth="1"/>
    <col min="5" max="5" width="8.09765625" style="1" customWidth="1"/>
    <col min="6" max="6" width="9.09765625" style="1" customWidth="1"/>
    <col min="7" max="7" width="7.796875" style="1" customWidth="1"/>
    <col min="8" max="8" width="11" style="1" customWidth="1"/>
    <col min="9" max="9" width="10.5" style="1" customWidth="1"/>
    <col min="10" max="10" width="9.296875" style="1" customWidth="1"/>
    <col min="11" max="11" width="10.296875" style="1" customWidth="1"/>
    <col min="12" max="16384" width="9" style="1"/>
  </cols>
  <sheetData>
    <row r="1" spans="1:11">
      <c r="B1" s="6" t="s">
        <v>64</v>
      </c>
    </row>
    <row r="2" spans="1:11" s="12" customFormat="1" ht="48">
      <c r="A2" s="62" t="s">
        <v>63</v>
      </c>
      <c r="B2" s="7" t="s">
        <v>45</v>
      </c>
      <c r="C2" s="7" t="s">
        <v>46</v>
      </c>
      <c r="D2" s="8" t="s">
        <v>67</v>
      </c>
      <c r="E2" s="9" t="s">
        <v>38</v>
      </c>
      <c r="F2" s="10" t="s">
        <v>34</v>
      </c>
      <c r="G2" s="9" t="s">
        <v>42</v>
      </c>
      <c r="H2" s="10" t="s">
        <v>39</v>
      </c>
      <c r="I2" s="11" t="s">
        <v>40</v>
      </c>
      <c r="J2" s="11" t="s">
        <v>44</v>
      </c>
      <c r="K2" s="9" t="s">
        <v>34</v>
      </c>
    </row>
    <row r="3" spans="1:11">
      <c r="A3" s="5">
        <f>'Wykaz ppg'!A2</f>
        <v>1</v>
      </c>
      <c r="B3" s="13" t="str">
        <f>'Wykaz ppg'!AB2</f>
        <v>Hala Sportowa</v>
      </c>
      <c r="C3" s="21" t="str">
        <f>'Wykaz ppg'!AI2</f>
        <v>PL0030605987</v>
      </c>
      <c r="D3" s="66">
        <f>'Wykaz ppg'!BE2</f>
        <v>485156</v>
      </c>
      <c r="E3" s="5">
        <f>'Wykaz ppg'!BI2</f>
        <v>0</v>
      </c>
      <c r="F3" s="14">
        <f>'Wykaz ppg'!BJ2</f>
        <v>0</v>
      </c>
      <c r="G3" s="5">
        <f>'Wykaz ppg'!BK2</f>
        <v>0</v>
      </c>
      <c r="H3" s="15">
        <f>'Wykaz ppg'!BL2</f>
        <v>0</v>
      </c>
      <c r="I3" s="14">
        <f>'Wykaz ppg'!BN2</f>
        <v>25419.119039999998</v>
      </c>
      <c r="J3" s="14">
        <f>'Wykaz ppg'!BP2</f>
        <v>7757.64444</v>
      </c>
      <c r="K3" s="15">
        <f>'Wykaz ppg'!BQ2</f>
        <v>33176.763479999994</v>
      </c>
    </row>
    <row r="4" spans="1:11">
      <c r="A4" s="5">
        <f>'Wykaz ppg'!A3</f>
        <v>2</v>
      </c>
      <c r="B4" s="13" t="str">
        <f>'Wykaz ppg'!AB3</f>
        <v>Gmina Konopiska</v>
      </c>
      <c r="C4" s="21" t="str">
        <f>'Wykaz ppg'!AI3</f>
        <v>0030742478</v>
      </c>
      <c r="D4" s="66">
        <f>'Wykaz ppg'!BE3</f>
        <v>51021</v>
      </c>
      <c r="E4" s="5">
        <f>'Wykaz ppg'!BI3</f>
        <v>0</v>
      </c>
      <c r="F4" s="14">
        <f>'Wykaz ppg'!BJ3</f>
        <v>0</v>
      </c>
      <c r="G4" s="5">
        <f>'Wykaz ppg'!BK3</f>
        <v>0</v>
      </c>
      <c r="H4" s="15">
        <f>'Wykaz ppg'!BL3</f>
        <v>0</v>
      </c>
      <c r="I4" s="14">
        <f>'Wykaz ppg'!BN3</f>
        <v>404.32000000000005</v>
      </c>
      <c r="J4" s="14">
        <f>'Wykaz ppg'!BP3</f>
        <v>1835.7355799999998</v>
      </c>
      <c r="K4" s="15">
        <f>'Wykaz ppg'!BQ3</f>
        <v>2240.0555799999997</v>
      </c>
    </row>
    <row r="5" spans="1:11">
      <c r="A5" s="5">
        <f>'Wykaz ppg'!A4</f>
        <v>3</v>
      </c>
      <c r="B5" s="13" t="str">
        <f>'Wykaz ppg'!AB4</f>
        <v>Gmina Konopiska</v>
      </c>
      <c r="C5" s="21" t="str">
        <f>'Wykaz ppg'!AI4</f>
        <v>0031908808</v>
      </c>
      <c r="D5" s="66">
        <f>'Wykaz ppg'!BE4</f>
        <v>202338</v>
      </c>
      <c r="E5" s="5">
        <f>'Wykaz ppg'!BI4</f>
        <v>0</v>
      </c>
      <c r="F5" s="14">
        <f>'Wykaz ppg'!BJ4</f>
        <v>0</v>
      </c>
      <c r="G5" s="5">
        <f>'Wykaz ppg'!BK4</f>
        <v>0</v>
      </c>
      <c r="H5" s="15">
        <f>'Wykaz ppg'!BL4</f>
        <v>0</v>
      </c>
      <c r="I5" s="14">
        <f>'Wykaz ppg'!BN4</f>
        <v>404.32000000000005</v>
      </c>
      <c r="J5" s="14">
        <f>'Wykaz ppg'!BP4</f>
        <v>7280.1212399999995</v>
      </c>
      <c r="K5" s="15">
        <f>'Wykaz ppg'!BQ4</f>
        <v>7684.4412399999992</v>
      </c>
    </row>
    <row r="6" spans="1:11" ht="14.25" customHeight="1">
      <c r="A6" s="5">
        <f>'Wykaz ppg'!A5</f>
        <v>4</v>
      </c>
      <c r="B6" s="13" t="str">
        <f>'Wykaz ppg'!AB5</f>
        <v>Gmina Konopiska</v>
      </c>
      <c r="C6" s="21" t="str">
        <f>'Wykaz ppg'!AI5</f>
        <v>0030768959</v>
      </c>
      <c r="D6" s="66">
        <f>'Wykaz ppg'!BE5</f>
        <v>409533</v>
      </c>
      <c r="E6" s="5">
        <f>'Wykaz ppg'!BI5</f>
        <v>0</v>
      </c>
      <c r="F6" s="14">
        <f>'Wykaz ppg'!BJ5</f>
        <v>0</v>
      </c>
      <c r="G6" s="5">
        <f>'Wykaz ppg'!BK5</f>
        <v>0</v>
      </c>
      <c r="H6" s="15">
        <f>'Wykaz ppg'!BL5</f>
        <v>0</v>
      </c>
      <c r="I6" s="14">
        <f>'Wykaz ppg'!BN5</f>
        <v>2851.5200000000004</v>
      </c>
      <c r="J6" s="14">
        <f>'Wykaz ppg'!BP5</f>
        <v>12797.90625</v>
      </c>
      <c r="K6" s="15">
        <f>'Wykaz ppg'!BQ5</f>
        <v>15649.42625</v>
      </c>
    </row>
    <row r="7" spans="1:11" ht="16.5" customHeight="1">
      <c r="A7" s="5">
        <f>'Wykaz ppg'!A6</f>
        <v>5</v>
      </c>
      <c r="B7" s="13" t="str">
        <f>'Wykaz ppg'!AB6</f>
        <v>Gmina Konopiska</v>
      </c>
      <c r="C7" s="21" t="str">
        <f>'Wykaz ppg'!AI6</f>
        <v>0031930560</v>
      </c>
      <c r="D7" s="66">
        <f>'Wykaz ppg'!BE6</f>
        <v>3987</v>
      </c>
      <c r="E7" s="5">
        <f>'Wykaz ppg'!BI6</f>
        <v>0</v>
      </c>
      <c r="F7" s="14">
        <f>'Wykaz ppg'!BJ6</f>
        <v>0</v>
      </c>
      <c r="G7" s="5">
        <f>'Wykaz ppg'!BK6</f>
        <v>0</v>
      </c>
      <c r="H7" s="15">
        <f>'Wykaz ppg'!BL6</f>
        <v>0</v>
      </c>
      <c r="I7" s="14">
        <f>'Wykaz ppg'!BN6</f>
        <v>154.47000000000003</v>
      </c>
      <c r="J7" s="14">
        <f>'Wykaz ppg'!BP6</f>
        <v>159.40026</v>
      </c>
      <c r="K7" s="15">
        <f>'Wykaz ppg'!BQ6</f>
        <v>313.87026000000003</v>
      </c>
    </row>
    <row r="8" spans="1:11" ht="16.5" customHeight="1">
      <c r="A8" s="5">
        <f>'Wykaz ppg'!A7</f>
        <v>6</v>
      </c>
      <c r="B8" s="13" t="str">
        <f>'Wykaz ppg'!AB7</f>
        <v>Gmina Konopiska</v>
      </c>
      <c r="C8" s="21" t="str">
        <f>'Wykaz ppg'!AI7</f>
        <v>0031327800</v>
      </c>
      <c r="D8" s="66">
        <f>'Wykaz ppg'!BE7</f>
        <v>35599</v>
      </c>
      <c r="E8" s="5">
        <f>'Wykaz ppg'!BI7</f>
        <v>0</v>
      </c>
      <c r="F8" s="14">
        <f>'Wykaz ppg'!BJ7</f>
        <v>0</v>
      </c>
      <c r="G8" s="5">
        <f>'Wykaz ppg'!BK7</f>
        <v>0</v>
      </c>
      <c r="H8" s="15">
        <f>'Wykaz ppg'!BL7</f>
        <v>0</v>
      </c>
      <c r="I8" s="14">
        <f>'Wykaz ppg'!BN7</f>
        <v>404.32000000000005</v>
      </c>
      <c r="J8" s="14">
        <f>'Wykaz ppg'!BP7</f>
        <v>1280.85202</v>
      </c>
      <c r="K8" s="15">
        <f>'Wykaz ppg'!BQ7</f>
        <v>1685.17202</v>
      </c>
    </row>
    <row r="9" spans="1:11" ht="16.5" customHeight="1">
      <c r="A9" s="5">
        <f>'Wykaz ppg'!A8</f>
        <v>7</v>
      </c>
      <c r="B9" s="13" t="str">
        <f>'Wykaz ppg'!AB8</f>
        <v>Zespół Szkolno-Przedszkolny im. M. Kopernika</v>
      </c>
      <c r="C9" s="21" t="str">
        <f>'Wykaz ppg'!AI8</f>
        <v>0030748238</v>
      </c>
      <c r="D9" s="66">
        <f>'Wykaz ppg'!BE8</f>
        <v>12502</v>
      </c>
      <c r="E9" s="5">
        <f>'Wykaz ppg'!BI8</f>
        <v>0</v>
      </c>
      <c r="F9" s="14">
        <f>'Wykaz ppg'!BJ8</f>
        <v>0</v>
      </c>
      <c r="G9" s="5">
        <f>'Wykaz ppg'!BK8</f>
        <v>0</v>
      </c>
      <c r="H9" s="15">
        <f>'Wykaz ppg'!BL8</f>
        <v>0</v>
      </c>
      <c r="I9" s="14">
        <f>'Wykaz ppg'!BN8</f>
        <v>154.47000000000003</v>
      </c>
      <c r="J9" s="14">
        <f>'Wykaz ppg'!BP8</f>
        <v>499.82996000000003</v>
      </c>
      <c r="K9" s="15">
        <f>'Wykaz ppg'!BQ8</f>
        <v>654.29996000000006</v>
      </c>
    </row>
    <row r="10" spans="1:11" ht="16.5" customHeight="1">
      <c r="A10" s="5">
        <f>'Wykaz ppg'!A9</f>
        <v>8</v>
      </c>
      <c r="B10" s="13" t="str">
        <f>'Wykaz ppg'!AB9</f>
        <v>Zespół Szkolno-Przedszkolny w Rększowicach</v>
      </c>
      <c r="C10" s="21" t="str">
        <f>'Wykaz ppg'!AI9</f>
        <v>0030747325</v>
      </c>
      <c r="D10" s="66">
        <f>'Wykaz ppg'!BE9</f>
        <v>2090</v>
      </c>
      <c r="E10" s="5">
        <f>'Wykaz ppg'!BI9</f>
        <v>0</v>
      </c>
      <c r="F10" s="14">
        <f>'Wykaz ppg'!BJ9</f>
        <v>0</v>
      </c>
      <c r="G10" s="5">
        <f>'Wykaz ppg'!BK9</f>
        <v>0</v>
      </c>
      <c r="H10" s="15">
        <f>'Wykaz ppg'!BL9</f>
        <v>0</v>
      </c>
      <c r="I10" s="14">
        <f>'Wykaz ppg'!BN9</f>
        <v>72.77</v>
      </c>
      <c r="J10" s="14">
        <f>'Wykaz ppg'!BP9</f>
        <v>105.87939999999999</v>
      </c>
      <c r="K10" s="15">
        <f>'Wykaz ppg'!BQ9</f>
        <v>178.64939999999999</v>
      </c>
    </row>
    <row r="11" spans="1:11" ht="16.5" customHeight="1">
      <c r="A11" s="5">
        <f>'Wykaz ppg'!A10</f>
        <v>9</v>
      </c>
      <c r="B11" s="13" t="str">
        <f>'Wykaz ppg'!AB10</f>
        <v>Szkoła Podstawowa im. Henryka Sienkiewicza w Konopiskach</v>
      </c>
      <c r="C11" s="21" t="str">
        <f>'Wykaz ppg'!AI10</f>
        <v>PL0030004535</v>
      </c>
      <c r="D11" s="66">
        <f>'Wykaz ppg'!BE10</f>
        <v>731739</v>
      </c>
      <c r="E11" s="5">
        <f>'Wykaz ppg'!BI10</f>
        <v>0</v>
      </c>
      <c r="F11" s="14">
        <f>'Wykaz ppg'!BJ10</f>
        <v>0</v>
      </c>
      <c r="G11" s="5">
        <f>'Wykaz ppg'!BK10</f>
        <v>0</v>
      </c>
      <c r="H11" s="15">
        <f>'Wykaz ppg'!BL10</f>
        <v>0</v>
      </c>
      <c r="I11" s="14">
        <f>'Wykaz ppg'!BN10</f>
        <v>33917.912640000002</v>
      </c>
      <c r="J11" s="14">
        <f>'Wykaz ppg'!BP10</f>
        <v>11700.50661</v>
      </c>
      <c r="K11" s="15">
        <f>'Wykaz ppg'!BQ10</f>
        <v>45618.419250000006</v>
      </c>
    </row>
    <row r="12" spans="1:11" ht="16.5" customHeight="1">
      <c r="A12" s="5">
        <f>'Wykaz ppg'!A11</f>
        <v>10</v>
      </c>
      <c r="B12" s="13" t="str">
        <f>'Wykaz ppg'!AB11</f>
        <v>Gminne Centrum Kultury i Rekreacji</v>
      </c>
      <c r="C12" s="21" t="str">
        <f>'Wykaz ppg'!AI11</f>
        <v>0031399630</v>
      </c>
      <c r="D12" s="66">
        <f>'Wykaz ppg'!BE11</f>
        <v>35262</v>
      </c>
      <c r="E12" s="5">
        <f>'Wykaz ppg'!BI11</f>
        <v>0</v>
      </c>
      <c r="F12" s="14">
        <f>'Wykaz ppg'!BJ11</f>
        <v>0</v>
      </c>
      <c r="G12" s="5">
        <f>'Wykaz ppg'!BK11</f>
        <v>0</v>
      </c>
      <c r="H12" s="15">
        <f>'Wykaz ppg'!BL11</f>
        <v>0</v>
      </c>
      <c r="I12" s="14">
        <f>'Wykaz ppg'!BN11</f>
        <v>404.32000000000005</v>
      </c>
      <c r="J12" s="14">
        <f>'Wykaz ppg'!BP11</f>
        <v>1268.72676</v>
      </c>
      <c r="K12" s="15">
        <f>'Wykaz ppg'!BQ11</f>
        <v>1673.0467600000002</v>
      </c>
    </row>
    <row r="13" spans="1:11" ht="16.5" customHeight="1">
      <c r="A13" s="5">
        <f>'Wykaz ppg'!A12</f>
        <v>11</v>
      </c>
      <c r="B13" s="13" t="str">
        <f>'Wykaz ppg'!AB12</f>
        <v>Gminne Centrum Kultury i Rekreacji</v>
      </c>
      <c r="C13" s="21" t="str">
        <f>'Wykaz ppg'!AI12</f>
        <v>0030713063</v>
      </c>
      <c r="D13" s="66">
        <f>'Wykaz ppg'!BE12</f>
        <v>66773</v>
      </c>
      <c r="E13" s="5">
        <f>'Wykaz ppg'!BI12</f>
        <v>0</v>
      </c>
      <c r="F13" s="14">
        <f>'Wykaz ppg'!BJ12</f>
        <v>0</v>
      </c>
      <c r="G13" s="5">
        <f>'Wykaz ppg'!BK12</f>
        <v>0</v>
      </c>
      <c r="H13" s="15">
        <f>'Wykaz ppg'!BL12</f>
        <v>0</v>
      </c>
      <c r="I13" s="14">
        <f>'Wykaz ppg'!BN12</f>
        <v>404.32000000000005</v>
      </c>
      <c r="J13" s="14">
        <f>'Wykaz ppg'!BP12</f>
        <v>2402.4925399999997</v>
      </c>
      <c r="K13" s="15">
        <f>'Wykaz ppg'!BQ12</f>
        <v>2806.8125399999999</v>
      </c>
    </row>
    <row r="14" spans="1:11" ht="9.6" customHeight="1">
      <c r="A14" s="70" t="s">
        <v>47</v>
      </c>
      <c r="B14" s="70"/>
      <c r="C14" s="70"/>
      <c r="D14" s="70"/>
      <c r="E14" s="70"/>
      <c r="F14" s="70"/>
      <c r="G14" s="70"/>
      <c r="H14" s="70"/>
      <c r="I14" s="70"/>
      <c r="J14" s="70"/>
      <c r="K14" s="16">
        <f>SUM(K3:K13)</f>
        <v>111680.95674000001</v>
      </c>
    </row>
    <row r="15" spans="1:11" ht="9.6" customHeight="1">
      <c r="A15" s="70" t="s">
        <v>37</v>
      </c>
      <c r="B15" s="70"/>
      <c r="C15" s="70"/>
      <c r="D15" s="70"/>
      <c r="E15" s="70"/>
      <c r="F15" s="70"/>
      <c r="G15" s="70"/>
      <c r="H15" s="70"/>
      <c r="I15" s="70"/>
      <c r="J15" s="70"/>
      <c r="K15" s="16">
        <f>K14*0.23</f>
        <v>25686.620050200003</v>
      </c>
    </row>
    <row r="16" spans="1:11" ht="9.6" customHeight="1">
      <c r="A16" s="70" t="s">
        <v>48</v>
      </c>
      <c r="B16" s="70"/>
      <c r="C16" s="70"/>
      <c r="D16" s="70"/>
      <c r="E16" s="70"/>
      <c r="F16" s="70"/>
      <c r="G16" s="70"/>
      <c r="H16" s="70"/>
      <c r="I16" s="70"/>
      <c r="J16" s="70"/>
      <c r="K16" s="16">
        <f>K14+K15</f>
        <v>137367.57679020002</v>
      </c>
    </row>
    <row r="20" spans="2:11">
      <c r="H20" s="17"/>
      <c r="J20" s="17"/>
      <c r="K20" s="17"/>
    </row>
    <row r="21" spans="2:11" ht="14.4">
      <c r="H21" s="68" t="s">
        <v>49</v>
      </c>
      <c r="I21" s="18"/>
      <c r="J21" s="68" t="s">
        <v>107</v>
      </c>
    </row>
    <row r="22" spans="2:11" ht="14.25" customHeight="1">
      <c r="I22" s="18"/>
    </row>
    <row r="24" spans="2:11">
      <c r="B24" s="19" t="s">
        <v>50</v>
      </c>
    </row>
    <row r="25" spans="2:11">
      <c r="B25" s="19" t="s">
        <v>53</v>
      </c>
    </row>
    <row r="30" spans="2:11" ht="14.25" customHeight="1"/>
    <row r="38" ht="14.25" customHeight="1"/>
    <row r="46" ht="14.25" customHeight="1"/>
    <row r="54" ht="14.25" customHeight="1"/>
    <row r="62" ht="14.25" customHeight="1"/>
  </sheetData>
  <mergeCells count="3">
    <mergeCell ref="A14:J14"/>
    <mergeCell ref="A15:J15"/>
    <mergeCell ref="A16:J16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9" sqref="B19"/>
    </sheetView>
  </sheetViews>
  <sheetFormatPr defaultColWidth="9" defaultRowHeight="10.199999999999999"/>
  <cols>
    <col min="1" max="1" width="2.69921875" style="1" customWidth="1"/>
    <col min="2" max="2" width="11" style="1" customWidth="1"/>
    <col min="3" max="16384" width="9" style="1"/>
  </cols>
  <sheetData>
    <row r="1" spans="1:8" ht="81.599999999999994">
      <c r="A1" s="1" t="s">
        <v>30</v>
      </c>
      <c r="B1" s="2" t="s">
        <v>55</v>
      </c>
      <c r="C1" s="3" t="s">
        <v>56</v>
      </c>
      <c r="D1" s="3" t="s">
        <v>57</v>
      </c>
      <c r="E1" s="4" t="s">
        <v>58</v>
      </c>
      <c r="F1" s="4" t="s">
        <v>59</v>
      </c>
      <c r="G1" s="4" t="s">
        <v>60</v>
      </c>
      <c r="H1" s="4" t="s">
        <v>61</v>
      </c>
    </row>
    <row r="2" spans="1:8">
      <c r="A2" s="5">
        <f>'Arkusz ofertowy - do oferty'!A3</f>
        <v>1</v>
      </c>
      <c r="B2" s="21" t="str">
        <f>'Wykaz ppg'!AI2</f>
        <v>PL0030605987</v>
      </c>
      <c r="C2" s="60"/>
      <c r="D2" s="60" t="s">
        <v>66</v>
      </c>
      <c r="E2" s="58"/>
      <c r="F2" s="58" t="str">
        <f>'Wykaz ppg'!BF2</f>
        <v>W-5.1_ZA</v>
      </c>
      <c r="G2" s="67">
        <f>'Wykaz ppg'!BE2</f>
        <v>485156</v>
      </c>
      <c r="H2" s="5"/>
    </row>
    <row r="3" spans="1:8">
      <c r="A3" s="5">
        <f>'Arkusz ofertowy - do oferty'!A4</f>
        <v>2</v>
      </c>
      <c r="B3" s="21" t="str">
        <f>'Wykaz ppg'!AI3</f>
        <v>0030742478</v>
      </c>
      <c r="C3" s="69"/>
      <c r="D3" s="69" t="s">
        <v>66</v>
      </c>
      <c r="E3" s="58"/>
      <c r="F3" s="58" t="str">
        <f>'Wykaz ppg'!BF3</f>
        <v>W-3.6_ZA</v>
      </c>
      <c r="G3" s="67">
        <f>'Wykaz ppg'!BE3</f>
        <v>51021</v>
      </c>
      <c r="H3" s="5"/>
    </row>
    <row r="4" spans="1:8">
      <c r="A4" s="5">
        <f>'Arkusz ofertowy - do oferty'!A5</f>
        <v>3</v>
      </c>
      <c r="B4" s="21" t="str">
        <f>'Wykaz ppg'!AI4</f>
        <v>0031908808</v>
      </c>
      <c r="C4" s="69"/>
      <c r="D4" s="69" t="s">
        <v>66</v>
      </c>
      <c r="E4" s="58"/>
      <c r="F4" s="58" t="str">
        <f>'Wykaz ppg'!BF4</f>
        <v>W-3.6_ZA</v>
      </c>
      <c r="G4" s="67">
        <f>'Wykaz ppg'!BE4</f>
        <v>202338</v>
      </c>
      <c r="H4" s="5"/>
    </row>
    <row r="5" spans="1:8">
      <c r="A5" s="5">
        <f>'Arkusz ofertowy - do oferty'!A6</f>
        <v>4</v>
      </c>
      <c r="B5" s="21" t="str">
        <f>'Wykaz ppg'!AI5</f>
        <v>0030768959</v>
      </c>
      <c r="C5" s="69"/>
      <c r="D5" s="69" t="s">
        <v>66</v>
      </c>
      <c r="E5" s="58"/>
      <c r="F5" s="58" t="str">
        <f>'Wykaz ppg'!BF5</f>
        <v>W-4_ZA</v>
      </c>
      <c r="G5" s="67">
        <f>'Wykaz ppg'!BE5</f>
        <v>409533</v>
      </c>
      <c r="H5" s="5"/>
    </row>
    <row r="6" spans="1:8">
      <c r="A6" s="5">
        <f>'Arkusz ofertowy - do oferty'!A7</f>
        <v>5</v>
      </c>
      <c r="B6" s="21" t="str">
        <f>'Wykaz ppg'!AI6</f>
        <v>0031930560</v>
      </c>
      <c r="C6" s="69"/>
      <c r="D6" s="69" t="s">
        <v>66</v>
      </c>
      <c r="E6" s="58"/>
      <c r="F6" s="58" t="str">
        <f>'Wykaz ppg'!BF6</f>
        <v>W-2.1_ZA</v>
      </c>
      <c r="G6" s="67">
        <f>'Wykaz ppg'!BE6</f>
        <v>3987</v>
      </c>
      <c r="H6" s="5"/>
    </row>
    <row r="7" spans="1:8">
      <c r="A7" s="5">
        <f>'Arkusz ofertowy - do oferty'!A8</f>
        <v>6</v>
      </c>
      <c r="B7" s="21" t="str">
        <f>'Wykaz ppg'!AI7</f>
        <v>0031327800</v>
      </c>
      <c r="C7" s="69"/>
      <c r="D7" s="69" t="s">
        <v>66</v>
      </c>
      <c r="E7" s="58"/>
      <c r="F7" s="58" t="str">
        <f>'Wykaz ppg'!BF7</f>
        <v>W-3.6_ZA</v>
      </c>
      <c r="G7" s="67">
        <f>'Wykaz ppg'!BE7</f>
        <v>35599</v>
      </c>
      <c r="H7" s="5"/>
    </row>
    <row r="8" spans="1:8">
      <c r="A8" s="5">
        <f>'Arkusz ofertowy - do oferty'!A9</f>
        <v>7</v>
      </c>
      <c r="B8" s="21" t="str">
        <f>'Wykaz ppg'!AI8</f>
        <v>0030748238</v>
      </c>
      <c r="C8" s="69"/>
      <c r="D8" s="69" t="s">
        <v>66</v>
      </c>
      <c r="E8" s="58"/>
      <c r="F8" s="58" t="str">
        <f>'Wykaz ppg'!BF8</f>
        <v>W-2.1_ZA</v>
      </c>
      <c r="G8" s="67">
        <f>'Wykaz ppg'!BE8</f>
        <v>12502</v>
      </c>
      <c r="H8" s="5"/>
    </row>
    <row r="9" spans="1:8">
      <c r="A9" s="5">
        <f>'Arkusz ofertowy - do oferty'!A10</f>
        <v>8</v>
      </c>
      <c r="B9" s="21" t="str">
        <f>'Wykaz ppg'!AI9</f>
        <v>0030747325</v>
      </c>
      <c r="C9" s="69"/>
      <c r="D9" s="69" t="s">
        <v>66</v>
      </c>
      <c r="E9" s="58"/>
      <c r="F9" s="58" t="str">
        <f>'Wykaz ppg'!BF9</f>
        <v>W-1.1_ZA</v>
      </c>
      <c r="G9" s="67">
        <f>'Wykaz ppg'!BE9</f>
        <v>2090</v>
      </c>
      <c r="H9" s="5"/>
    </row>
    <row r="10" spans="1:8">
      <c r="A10" s="5">
        <f>'Arkusz ofertowy - do oferty'!A11</f>
        <v>9</v>
      </c>
      <c r="B10" s="21" t="str">
        <f>'Wykaz ppg'!AI10</f>
        <v>PL0030004535</v>
      </c>
      <c r="C10" s="69"/>
      <c r="D10" s="69" t="s">
        <v>66</v>
      </c>
      <c r="E10" s="58"/>
      <c r="F10" s="58" t="str">
        <f>'Wykaz ppg'!BF10</f>
        <v>W-5.1_ZA</v>
      </c>
      <c r="G10" s="67">
        <f>'Wykaz ppg'!BE10</f>
        <v>731739</v>
      </c>
      <c r="H10" s="5"/>
    </row>
    <row r="11" spans="1:8">
      <c r="A11" s="5">
        <f>'Arkusz ofertowy - do oferty'!A12</f>
        <v>10</v>
      </c>
      <c r="B11" s="21" t="str">
        <f>'Wykaz ppg'!AI11</f>
        <v>0031399630</v>
      </c>
      <c r="C11" s="69"/>
      <c r="D11" s="69" t="s">
        <v>66</v>
      </c>
      <c r="E11" s="58"/>
      <c r="F11" s="58" t="str">
        <f>'Wykaz ppg'!BF11</f>
        <v>W-3.6_ZA</v>
      </c>
      <c r="G11" s="67">
        <f>'Wykaz ppg'!BE11</f>
        <v>35262</v>
      </c>
      <c r="H11" s="5"/>
    </row>
    <row r="12" spans="1:8">
      <c r="A12" s="5">
        <f>'Arkusz ofertowy - do oferty'!A13</f>
        <v>11</v>
      </c>
      <c r="B12" s="21" t="str">
        <f>'Wykaz ppg'!AI12</f>
        <v>0030713063</v>
      </c>
      <c r="C12" s="69"/>
      <c r="D12" s="69" t="s">
        <v>66</v>
      </c>
      <c r="E12" s="58"/>
      <c r="F12" s="58" t="str">
        <f>'Wykaz ppg'!BF12</f>
        <v>W-3.6_ZA</v>
      </c>
      <c r="G12" s="67">
        <f>'Wykaz ppg'!BE12</f>
        <v>66773</v>
      </c>
      <c r="H12" s="5"/>
    </row>
    <row r="13" spans="1:8">
      <c r="G13" s="55">
        <f>SUM(G2:G12)</f>
        <v>2036000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F7"/>
    </sheetView>
  </sheetViews>
  <sheetFormatPr defaultRowHeight="13.8"/>
  <sheetData>
    <row r="1" spans="1:6">
      <c r="A1" s="23" t="s">
        <v>32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</row>
    <row r="2" spans="1:6">
      <c r="A2" s="40" t="s">
        <v>69</v>
      </c>
      <c r="B2" s="40" t="s">
        <v>70</v>
      </c>
      <c r="C2" s="40" t="s">
        <v>71</v>
      </c>
      <c r="D2" s="40" t="s">
        <v>71</v>
      </c>
      <c r="E2" s="40" t="s">
        <v>72</v>
      </c>
      <c r="F2" s="40">
        <v>5</v>
      </c>
    </row>
    <row r="3" spans="1:6">
      <c r="A3" s="40" t="s">
        <v>94</v>
      </c>
      <c r="B3" s="40" t="s">
        <v>70</v>
      </c>
      <c r="C3" s="40" t="s">
        <v>71</v>
      </c>
      <c r="D3" s="40" t="s">
        <v>95</v>
      </c>
      <c r="E3" s="40"/>
      <c r="F3" s="40">
        <v>161</v>
      </c>
    </row>
    <row r="4" spans="1:6">
      <c r="A4" s="40" t="s">
        <v>94</v>
      </c>
      <c r="B4" s="40" t="s">
        <v>70</v>
      </c>
      <c r="C4" s="40" t="s">
        <v>71</v>
      </c>
      <c r="D4" s="40" t="s">
        <v>85</v>
      </c>
      <c r="E4" s="40"/>
      <c r="F4" s="40">
        <v>78</v>
      </c>
    </row>
    <row r="5" spans="1:6">
      <c r="A5" s="40" t="s">
        <v>108</v>
      </c>
      <c r="B5" s="40" t="s">
        <v>70</v>
      </c>
      <c r="C5" s="40" t="s">
        <v>71</v>
      </c>
      <c r="D5" s="40" t="s">
        <v>71</v>
      </c>
      <c r="E5" s="40" t="s">
        <v>101</v>
      </c>
      <c r="F5" s="40">
        <v>7</v>
      </c>
    </row>
    <row r="6" spans="1:6">
      <c r="A6" s="40" t="s">
        <v>100</v>
      </c>
      <c r="B6" s="40" t="s">
        <v>70</v>
      </c>
      <c r="C6" s="40" t="s">
        <v>71</v>
      </c>
      <c r="D6" s="40" t="s">
        <v>71</v>
      </c>
      <c r="E6" s="40" t="s">
        <v>101</v>
      </c>
      <c r="F6" s="40">
        <v>60</v>
      </c>
    </row>
    <row r="7" spans="1:6">
      <c r="A7" s="40" t="s">
        <v>100</v>
      </c>
      <c r="B7" s="40" t="s">
        <v>70</v>
      </c>
      <c r="C7" s="40" t="s">
        <v>71</v>
      </c>
      <c r="D7" s="40" t="s">
        <v>71</v>
      </c>
      <c r="E7" s="40" t="s">
        <v>101</v>
      </c>
      <c r="F7" s="40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</vt:lpstr>
      <vt:lpstr>Arkusz ofertowy - do oferty</vt:lpstr>
      <vt:lpstr>Zużycie paliwa</vt:lpstr>
      <vt:lpstr>wykaz jednostek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User</cp:lastModifiedBy>
  <cp:revision>147</cp:revision>
  <cp:lastPrinted>2017-09-11T08:29:14Z</cp:lastPrinted>
  <dcterms:created xsi:type="dcterms:W3CDTF">2016-09-26T13:43:19Z</dcterms:created>
  <dcterms:modified xsi:type="dcterms:W3CDTF">2020-03-22T09:14:02Z</dcterms:modified>
</cp:coreProperties>
</file>