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ESJA X " sheetId="1" r:id="rId1"/>
  </sheets>
  <definedNames/>
  <calcPr fullCalcOnLoad="1"/>
</workbook>
</file>

<file path=xl/sharedStrings.xml><?xml version="1.0" encoding="utf-8"?>
<sst xmlns="http://schemas.openxmlformats.org/spreadsheetml/2006/main" count="256" uniqueCount="108">
  <si>
    <t>Oddziały przedszkolne w szkołach podstawowych</t>
  </si>
  <si>
    <t>Przedszkola</t>
  </si>
  <si>
    <t>Dowożenie uczniów do szkół</t>
  </si>
  <si>
    <t>Zespoły obsługi ekonomiczno-administracyjnej szkół</t>
  </si>
  <si>
    <t>Urzędy naczelnych organów władzy państwowej, kontroli i ochrony prawa oraz sądownictwa</t>
  </si>
  <si>
    <t>Edukacyjna opieka wychowawcza</t>
  </si>
  <si>
    <t>Wpływy ze sprzedaży składników majątkowych</t>
  </si>
  <si>
    <t>spłaty otrzymanych kradytów i pożyczek</t>
  </si>
  <si>
    <t>pozostałe odsetki</t>
  </si>
  <si>
    <t>wydatki inwesytycyjne jednostek budżetowych</t>
  </si>
  <si>
    <t>Działalność usługowa</t>
  </si>
  <si>
    <t>Plany zagospodarowania przestrzennego</t>
  </si>
  <si>
    <t>Pomoc społeczna</t>
  </si>
  <si>
    <t>subwencja oświatowa 27.001,00</t>
  </si>
  <si>
    <t>Subwencje ogólne z budżetu państwa</t>
  </si>
  <si>
    <t>01036</t>
  </si>
  <si>
    <t>Restrukturyzacja i modernizacja sektora żywnościowego oraz rozwój obszarów wiejskich</t>
  </si>
  <si>
    <t>Lokalny transport zbiorowy</t>
  </si>
  <si>
    <t>Dotacje otrzymane z funduszy celowych na realizację zadań bieżących jednostek sektora finansów publicznych</t>
  </si>
  <si>
    <t>rozchody zwiększyć</t>
  </si>
  <si>
    <t>Razem plan przychodów</t>
  </si>
  <si>
    <t>KANALIZACJA WĄSOSZ ŁAZIEC</t>
  </si>
  <si>
    <t>PRZYCHODY</t>
  </si>
  <si>
    <t>przychody z zaciągniętych pożyczek i kredytów na rynku krajowym</t>
  </si>
  <si>
    <t>OSP RĘKSZOWICE</t>
  </si>
  <si>
    <t>STADION</t>
  </si>
  <si>
    <t>CHODNIK SPORTOWA</t>
  </si>
  <si>
    <t>ALEKSANDRIA</t>
  </si>
  <si>
    <t>RĘKSZOWICE</t>
  </si>
  <si>
    <t>Promocja jednostek samorządu terytorialnego</t>
  </si>
  <si>
    <t>przychody PLAN</t>
  </si>
  <si>
    <t>Świetlice szkolne</t>
  </si>
  <si>
    <t>Utrzymanie zieleni w miastach i gminach</t>
  </si>
  <si>
    <t>rozch PLAN przed zmian</t>
  </si>
  <si>
    <t>uchwała</t>
  </si>
  <si>
    <t>PLAN do zmian</t>
  </si>
  <si>
    <t>Wrzosowa II transza</t>
  </si>
  <si>
    <t>RAZEM plan rozchodów</t>
  </si>
  <si>
    <t>Dział</t>
  </si>
  <si>
    <t>Rozdział</t>
  </si>
  <si>
    <t>Treść</t>
  </si>
  <si>
    <t>Dochody</t>
  </si>
  <si>
    <t>Wydatki</t>
  </si>
  <si>
    <t>Zwiększ.</t>
  </si>
  <si>
    <t>Zmniejsz</t>
  </si>
  <si>
    <t>Zmniejsz.</t>
  </si>
  <si>
    <t xml:space="preserve">   w tym :</t>
  </si>
  <si>
    <t xml:space="preserve">       wynagrodzenia i pochodne</t>
  </si>
  <si>
    <t>Oświata i wychowanie</t>
  </si>
  <si>
    <t>Szkoły podstawowe</t>
  </si>
  <si>
    <t xml:space="preserve">-wydatki bieżące </t>
  </si>
  <si>
    <t>Gimnazja</t>
  </si>
  <si>
    <t>Gospodarka komunalna i ochrona środowiska</t>
  </si>
  <si>
    <t>Gospodarka ściekowa i ochrona wód</t>
  </si>
  <si>
    <t>Razem dochody i wydatki</t>
  </si>
  <si>
    <t>Ogółem</t>
  </si>
  <si>
    <t>Administracja publiczna</t>
  </si>
  <si>
    <t>Urzędy wojewódzkie</t>
  </si>
  <si>
    <t>Bezpieczeństwo publiczne i ochrona przeciwpożarowa</t>
  </si>
  <si>
    <t>Dochody od osób prawnych, od osób fizycznych i od innych jednostek nieposiadających osobowości prawnej oraz wydatki związane z ich poborem</t>
  </si>
  <si>
    <t>Transport i łączność</t>
  </si>
  <si>
    <t>Różne rozliczenia</t>
  </si>
  <si>
    <t>Część oświatowa subwencji ogólnej dla jednostek samorządu terytorialnego</t>
  </si>
  <si>
    <t xml:space="preserve">                                                                            </t>
  </si>
  <si>
    <t>Wybory do Sejmu i Senatu</t>
  </si>
  <si>
    <t>Razem przychody i rozchody</t>
  </si>
  <si>
    <t>ROZCHODY</t>
  </si>
  <si>
    <t>Pozostała działalność</t>
  </si>
  <si>
    <t>Kultura fizyczna i sport</t>
  </si>
  <si>
    <t>Wrzosowa I transza</t>
  </si>
  <si>
    <t>Środki na dofinansowanie własnych zadań bieżących gmin (związków gmin), powiatów (związków powiatów), samorządów województw, pozyskane z innych źródeł</t>
  </si>
  <si>
    <t>z.wł.</t>
  </si>
  <si>
    <t>z.zl.</t>
  </si>
  <si>
    <t>z.wł</t>
  </si>
  <si>
    <t>Wpływy z różnych dochodów</t>
  </si>
  <si>
    <t>Kultura i ochrona dziedzictwa narodowego</t>
  </si>
  <si>
    <t>Ośrodki pomocy społecznej</t>
  </si>
  <si>
    <t>Drogi publiczne wojewódzkie</t>
  </si>
  <si>
    <t>Ochrona zdrowia</t>
  </si>
  <si>
    <t>Przeciwdziałanie alkoholizmowi</t>
  </si>
  <si>
    <t>Świadczenia rodzinne, zaliczka alimentacyjna oraz składki na ubezpieczenia emerytalne i rentowe z ubezpieczenia społecznego</t>
  </si>
  <si>
    <t>Usługi opiekuńcze i specjalistyczne usługi opiekuńcze</t>
  </si>
  <si>
    <t>Dochody z najmu i dzierżawy składników majątkowych Skarbu Państwa, jednostek samorządu terytorialnego lub innych jednostek zaliczanych do sektora finansów publicznych oraz innych umów o podobnym charakterze</t>
  </si>
  <si>
    <t>Dotacje otrzymane z funduszy celowych na finansowanie lub dofinansowanie kosztów realizacji inwestycji i zakupów inwestycyjnych jednostek sektora finansów publicznych</t>
  </si>
  <si>
    <t>Środki na dofinansowanie własnych inwestycji gmin (związków gmin), powiatów (związków powiatów), samorządów województw, pozyskane z innych źródeł</t>
  </si>
  <si>
    <t>Drogi publiczne gminne</t>
  </si>
  <si>
    <t>Drogi wewnętrzne</t>
  </si>
  <si>
    <t>Gospodarka mieszkaniowa</t>
  </si>
  <si>
    <t>Zakłady gospodarki mieszkaniowej</t>
  </si>
  <si>
    <t>Gospodarka gruntami i nieruchomościami</t>
  </si>
  <si>
    <t>Ochotnicze straże pożarne</t>
  </si>
  <si>
    <t>010</t>
  </si>
  <si>
    <t>Rolnictwo i łowiectwo</t>
  </si>
  <si>
    <t>-wydatki bieżące</t>
  </si>
  <si>
    <t>-wydatki inwesytycyjne jednostek budżetowych</t>
  </si>
  <si>
    <t>HUTKI</t>
  </si>
  <si>
    <t>Pobór podatków, opłat i niepodatkowych należności budżetowych</t>
  </si>
  <si>
    <t>przychody zwiększyć/zmniejszyć</t>
  </si>
  <si>
    <t>LIPOWA</t>
  </si>
  <si>
    <t>ALEKSANDRIA BOISKO</t>
  </si>
  <si>
    <t xml:space="preserve">-wydatki inwesytycyjne jednostek budżetowych </t>
  </si>
  <si>
    <t>Urzędy gmin (miast i miast na prawach powiatu)</t>
  </si>
  <si>
    <t>Komisje egzaminacyjne</t>
  </si>
  <si>
    <t>Wybory do rad gmin, rad powiatów i sejmików województw, wybory wójtów, burmistrzów i prezydentów miast oraz referenda gminne, powiatowe i wojewódzkie</t>
  </si>
  <si>
    <t>Pozostałe zadania w zakresie kultury</t>
  </si>
  <si>
    <t>Domy i ośrodki kultury, świetlice i kluby</t>
  </si>
  <si>
    <t>Biblioteki</t>
  </si>
  <si>
    <t>Obiekty sportowe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</si>
</sst>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  <numFmt numFmtId="170" formatCode="#,##0.000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0" fillId="0" borderId="2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7" xfId="0" applyNumberFormat="1" applyFont="1" applyBorder="1" applyAlignment="1">
      <alignment horizontal="right" wrapText="1"/>
    </xf>
    <xf numFmtId="4" fontId="0" fillId="0" borderId="2" xfId="0" applyNumberFormat="1" applyFont="1" applyBorder="1" applyAlignment="1">
      <alignment horizontal="right" wrapText="1"/>
    </xf>
    <xf numFmtId="4" fontId="4" fillId="2" borderId="1" xfId="0" applyNumberFormat="1" applyFont="1" applyFill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wrapText="1"/>
    </xf>
    <xf numFmtId="4" fontId="0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right" vertical="top" wrapText="1"/>
    </xf>
    <xf numFmtId="4" fontId="7" fillId="2" borderId="9" xfId="0" applyNumberFormat="1" applyFont="1" applyFill="1" applyBorder="1" applyAlignment="1">
      <alignment/>
    </xf>
    <xf numFmtId="4" fontId="4" fillId="0" borderId="2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 vertical="top" wrapText="1"/>
    </xf>
    <xf numFmtId="4" fontId="9" fillId="0" borderId="2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" fontId="4" fillId="0" borderId="6" xfId="0" applyNumberFormat="1" applyFont="1" applyBorder="1" applyAlignment="1">
      <alignment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8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" xfId="0" applyNumberFormat="1" applyFont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left"/>
    </xf>
    <xf numFmtId="4" fontId="4" fillId="0" borderId="0" xfId="0" applyNumberFormat="1" applyFont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tabSelected="1" workbookViewId="0" topLeftCell="A1">
      <pane xSplit="2" ySplit="3" topLeftCell="C20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4" sqref="E204"/>
    </sheetView>
  </sheetViews>
  <sheetFormatPr defaultColWidth="9.140625" defaultRowHeight="12.75"/>
  <cols>
    <col min="1" max="1" width="6.140625" style="1" customWidth="1"/>
    <col min="2" max="2" width="8.140625" style="1" customWidth="1"/>
    <col min="3" max="3" width="35.421875" style="68" customWidth="1"/>
    <col min="4" max="7" width="12.28125" style="2" customWidth="1"/>
    <col min="8" max="16384" width="9.140625" style="1" customWidth="1"/>
  </cols>
  <sheetData>
    <row r="1" spans="1:7" ht="12.75">
      <c r="A1" s="90" t="s">
        <v>38</v>
      </c>
      <c r="B1" s="90" t="s">
        <v>39</v>
      </c>
      <c r="C1" s="91" t="s">
        <v>40</v>
      </c>
      <c r="D1" s="88" t="s">
        <v>41</v>
      </c>
      <c r="E1" s="88"/>
      <c r="F1" s="88" t="s">
        <v>42</v>
      </c>
      <c r="G1" s="88"/>
    </row>
    <row r="2" spans="1:7" ht="12.75">
      <c r="A2" s="90"/>
      <c r="B2" s="90"/>
      <c r="C2" s="91"/>
      <c r="D2" s="3" t="s">
        <v>43</v>
      </c>
      <c r="E2" s="4" t="s">
        <v>44</v>
      </c>
      <c r="F2" s="3" t="s">
        <v>43</v>
      </c>
      <c r="G2" s="3" t="s">
        <v>45</v>
      </c>
    </row>
    <row r="3" spans="1:7" s="18" customFormat="1" ht="12.75">
      <c r="A3" s="16">
        <v>1</v>
      </c>
      <c r="B3" s="16">
        <v>2</v>
      </c>
      <c r="C3" s="72">
        <v>3</v>
      </c>
      <c r="D3" s="17">
        <v>4</v>
      </c>
      <c r="E3" s="17">
        <v>5</v>
      </c>
      <c r="F3" s="17">
        <v>6</v>
      </c>
      <c r="G3" s="17">
        <v>7</v>
      </c>
    </row>
    <row r="4" spans="1:7" ht="12.75">
      <c r="A4" s="7"/>
      <c r="B4" s="7"/>
      <c r="C4" s="48"/>
      <c r="D4" s="19"/>
      <c r="E4" s="19"/>
      <c r="F4" s="19"/>
      <c r="G4" s="19"/>
    </row>
    <row r="5" spans="1:7" ht="12.75">
      <c r="A5" s="32" t="s">
        <v>91</v>
      </c>
      <c r="B5" s="5"/>
      <c r="C5" s="49" t="s">
        <v>92</v>
      </c>
      <c r="D5" s="20">
        <f>D6</f>
        <v>442707</v>
      </c>
      <c r="E5" s="20">
        <f>E6</f>
        <v>0</v>
      </c>
      <c r="F5" s="20">
        <f>F6</f>
        <v>91668.05</v>
      </c>
      <c r="G5" s="20">
        <f>G6</f>
        <v>0</v>
      </c>
    </row>
    <row r="6" spans="1:7" ht="39.75" customHeight="1">
      <c r="A6" s="6"/>
      <c r="B6" s="33" t="s">
        <v>15</v>
      </c>
      <c r="C6" s="58" t="s">
        <v>16</v>
      </c>
      <c r="D6" s="21">
        <f>D7+D8</f>
        <v>442707</v>
      </c>
      <c r="E6" s="21">
        <f>E7+E8</f>
        <v>0</v>
      </c>
      <c r="F6" s="21">
        <f>F7+F8</f>
        <v>91668.05</v>
      </c>
      <c r="G6" s="21">
        <f>G7+G8</f>
        <v>0</v>
      </c>
    </row>
    <row r="7" spans="1:7" ht="52.5" customHeight="1">
      <c r="A7" s="7"/>
      <c r="B7" s="6"/>
      <c r="C7" s="60" t="s">
        <v>84</v>
      </c>
      <c r="D7" s="19">
        <f>30003.2+159011.2+188569.6+65123</f>
        <v>442707</v>
      </c>
      <c r="E7" s="19"/>
      <c r="F7" s="19"/>
      <c r="G7" s="19"/>
    </row>
    <row r="8" spans="1:7" ht="25.5">
      <c r="A8" s="7"/>
      <c r="B8" s="6"/>
      <c r="C8" s="50" t="s">
        <v>9</v>
      </c>
      <c r="D8" s="19"/>
      <c r="E8" s="19"/>
      <c r="F8" s="19">
        <f>3000+49428.23+19801+1428.33+16377.2+1633.29</f>
        <v>91668.05</v>
      </c>
      <c r="G8" s="19"/>
    </row>
    <row r="9" spans="1:7" ht="12.75">
      <c r="A9" s="6"/>
      <c r="B9" s="12"/>
      <c r="C9" s="46"/>
      <c r="D9" s="8"/>
      <c r="E9" s="8"/>
      <c r="F9" s="8"/>
      <c r="G9" s="8"/>
    </row>
    <row r="10" spans="1:7" ht="12.75">
      <c r="A10" s="5">
        <v>600</v>
      </c>
      <c r="B10" s="5"/>
      <c r="C10" s="49" t="s">
        <v>60</v>
      </c>
      <c r="D10" s="20">
        <f>D11+D14+D17+D21</f>
        <v>0</v>
      </c>
      <c r="E10" s="20">
        <f>E11+E14+E17+E21</f>
        <v>196716</v>
      </c>
      <c r="F10" s="20">
        <f>F11+F14+F17+F21</f>
        <v>204922.05000000002</v>
      </c>
      <c r="G10" s="20">
        <f>G11+G14+G17+G21</f>
        <v>333587.42</v>
      </c>
    </row>
    <row r="11" spans="1:7" ht="12.75">
      <c r="A11" s="6"/>
      <c r="B11" s="6">
        <v>60004</v>
      </c>
      <c r="C11" s="58" t="s">
        <v>17</v>
      </c>
      <c r="D11" s="21">
        <f>SUM(D12)</f>
        <v>0</v>
      </c>
      <c r="E11" s="21">
        <f>SUM(E12)</f>
        <v>0</v>
      </c>
      <c r="F11" s="21">
        <f>SUM(F12)</f>
        <v>1025.5</v>
      </c>
      <c r="G11" s="21">
        <f>SUM(G12)</f>
        <v>0</v>
      </c>
    </row>
    <row r="12" spans="1:7" ht="12.75">
      <c r="A12" s="7"/>
      <c r="B12" s="7"/>
      <c r="C12" s="48" t="s">
        <v>50</v>
      </c>
      <c r="D12" s="19"/>
      <c r="E12" s="19"/>
      <c r="F12" s="19">
        <v>1025.5</v>
      </c>
      <c r="G12" s="19"/>
    </row>
    <row r="13" spans="1:7" ht="12.75">
      <c r="A13" s="7"/>
      <c r="B13" s="7"/>
      <c r="C13" s="48"/>
      <c r="D13" s="19"/>
      <c r="E13" s="19"/>
      <c r="F13" s="19"/>
      <c r="G13" s="19"/>
    </row>
    <row r="14" spans="1:7" ht="12.75">
      <c r="A14" s="6"/>
      <c r="B14" s="6">
        <v>60013</v>
      </c>
      <c r="C14" s="58" t="s">
        <v>77</v>
      </c>
      <c r="D14" s="21">
        <f>SUM(D15)</f>
        <v>0</v>
      </c>
      <c r="E14" s="21">
        <f>SUM(E15)</f>
        <v>0</v>
      </c>
      <c r="F14" s="21">
        <f>SUM(F15)</f>
        <v>131.26</v>
      </c>
      <c r="G14" s="21">
        <f>SUM(G15)</f>
        <v>20000</v>
      </c>
    </row>
    <row r="15" spans="1:7" ht="25.5">
      <c r="A15" s="7"/>
      <c r="B15" s="7"/>
      <c r="C15" s="50" t="s">
        <v>94</v>
      </c>
      <c r="D15" s="19"/>
      <c r="E15" s="19"/>
      <c r="F15" s="19">
        <f>131.26</f>
        <v>131.26</v>
      </c>
      <c r="G15" s="19">
        <v>20000</v>
      </c>
    </row>
    <row r="16" spans="1:7" ht="12.75">
      <c r="A16" s="7"/>
      <c r="B16" s="7"/>
      <c r="C16" s="48"/>
      <c r="D16" s="19"/>
      <c r="E16" s="19"/>
      <c r="F16" s="19"/>
      <c r="G16" s="19"/>
    </row>
    <row r="17" spans="1:7" ht="12.75">
      <c r="A17" s="6"/>
      <c r="B17" s="6">
        <v>60016</v>
      </c>
      <c r="C17" s="61" t="s">
        <v>85</v>
      </c>
      <c r="D17" s="21">
        <f>D18+D19</f>
        <v>0</v>
      </c>
      <c r="E17" s="42">
        <f>E18+E19</f>
        <v>196716</v>
      </c>
      <c r="F17" s="21">
        <f>F18+F19</f>
        <v>174465.29</v>
      </c>
      <c r="G17" s="21">
        <f>G18+G19</f>
        <v>284287.42</v>
      </c>
    </row>
    <row r="18" spans="1:7" ht="52.5" customHeight="1">
      <c r="A18" s="7"/>
      <c r="B18" s="6"/>
      <c r="C18" s="60" t="s">
        <v>84</v>
      </c>
      <c r="D18" s="19"/>
      <c r="E18" s="19">
        <f>196716</f>
        <v>196716</v>
      </c>
      <c r="F18" s="19"/>
      <c r="G18" s="19"/>
    </row>
    <row r="19" spans="1:7" ht="25.5">
      <c r="A19" s="7"/>
      <c r="B19" s="6"/>
      <c r="C19" s="50" t="s">
        <v>94</v>
      </c>
      <c r="D19" s="19"/>
      <c r="E19" s="19"/>
      <c r="F19" s="19">
        <f>149876.07+24589.22</f>
        <v>174465.29</v>
      </c>
      <c r="G19" s="19">
        <f>62419.43+166253.27+24589.22+31025.5</f>
        <v>284287.42</v>
      </c>
    </row>
    <row r="20" spans="1:7" ht="12.75">
      <c r="A20" s="6"/>
      <c r="B20" s="7"/>
      <c r="C20" s="46"/>
      <c r="D20" s="8"/>
      <c r="E20" s="8"/>
      <c r="F20" s="8"/>
      <c r="G20" s="8"/>
    </row>
    <row r="21" spans="1:7" ht="12.75">
      <c r="A21" s="6"/>
      <c r="B21" s="6">
        <v>60017</v>
      </c>
      <c r="C21" s="58" t="s">
        <v>86</v>
      </c>
      <c r="D21" s="21">
        <f>SUM(D22:D22)</f>
        <v>0</v>
      </c>
      <c r="E21" s="21">
        <f>SUM(E22:E22)</f>
        <v>0</v>
      </c>
      <c r="F21" s="21">
        <f>SUM(F22:F22)</f>
        <v>29300</v>
      </c>
      <c r="G21" s="21">
        <f>SUM(G22:G22)</f>
        <v>29300</v>
      </c>
    </row>
    <row r="22" spans="1:7" ht="25.5">
      <c r="A22" s="7"/>
      <c r="B22" s="6"/>
      <c r="C22" s="50" t="s">
        <v>94</v>
      </c>
      <c r="D22" s="19"/>
      <c r="E22" s="19"/>
      <c r="F22" s="19">
        <v>29300</v>
      </c>
      <c r="G22" s="19">
        <v>29300</v>
      </c>
    </row>
    <row r="23" spans="1:7" ht="12.75">
      <c r="A23" s="6"/>
      <c r="B23" s="7"/>
      <c r="C23" s="46"/>
      <c r="D23" s="8"/>
      <c r="E23" s="8"/>
      <c r="F23" s="8"/>
      <c r="G23" s="8"/>
    </row>
    <row r="24" spans="1:7" ht="12.75">
      <c r="A24" s="5">
        <v>700</v>
      </c>
      <c r="B24" s="5"/>
      <c r="C24" s="62" t="s">
        <v>87</v>
      </c>
      <c r="D24" s="20">
        <f>D25+D30</f>
        <v>4645</v>
      </c>
      <c r="E24" s="20">
        <f>E25+E30</f>
        <v>264286</v>
      </c>
      <c r="F24" s="20">
        <f>F25+F30</f>
        <v>0</v>
      </c>
      <c r="G24" s="20">
        <f>G25+G30</f>
        <v>7000</v>
      </c>
    </row>
    <row r="25" spans="1:7" ht="12.75">
      <c r="A25" s="6"/>
      <c r="B25" s="6">
        <v>70001</v>
      </c>
      <c r="C25" s="58" t="s">
        <v>88</v>
      </c>
      <c r="D25" s="21">
        <f>SUM(D26:D26)</f>
        <v>0</v>
      </c>
      <c r="E25" s="21">
        <f>SUM(E26:E26)</f>
        <v>0</v>
      </c>
      <c r="F25" s="21">
        <f>SUM(F26:F26)</f>
        <v>0</v>
      </c>
      <c r="G25" s="21">
        <f>SUM(G26:G26)</f>
        <v>7000</v>
      </c>
    </row>
    <row r="26" spans="1:7" ht="12.75">
      <c r="A26" s="7"/>
      <c r="B26" s="7"/>
      <c r="C26" s="48" t="s">
        <v>50</v>
      </c>
      <c r="D26" s="19"/>
      <c r="E26" s="19"/>
      <c r="F26" s="19"/>
      <c r="G26" s="19">
        <v>7000</v>
      </c>
    </row>
    <row r="27" spans="1:7" s="18" customFormat="1" ht="12.75" hidden="1">
      <c r="A27" s="36"/>
      <c r="B27" s="36"/>
      <c r="C27" s="46" t="s">
        <v>46</v>
      </c>
      <c r="D27" s="37"/>
      <c r="E27" s="37"/>
      <c r="F27" s="37" t="s">
        <v>63</v>
      </c>
      <c r="G27" s="37"/>
    </row>
    <row r="28" spans="1:7" s="18" customFormat="1" ht="12.75" hidden="1">
      <c r="A28" s="36"/>
      <c r="B28" s="36"/>
      <c r="C28" s="46" t="s">
        <v>47</v>
      </c>
      <c r="D28" s="37"/>
      <c r="E28" s="37"/>
      <c r="F28" s="37"/>
      <c r="G28" s="37"/>
    </row>
    <row r="29" spans="1:7" ht="13.5" customHeight="1">
      <c r="A29" s="7"/>
      <c r="B29" s="7"/>
      <c r="C29" s="48"/>
      <c r="D29" s="19"/>
      <c r="E29" s="19"/>
      <c r="F29" s="19"/>
      <c r="G29" s="19"/>
    </row>
    <row r="30" spans="1:7" ht="26.25" customHeight="1">
      <c r="A30" s="6"/>
      <c r="B30" s="6">
        <v>70005</v>
      </c>
      <c r="C30" s="58" t="s">
        <v>89</v>
      </c>
      <c r="D30" s="21">
        <f>SUM(D31:D32)</f>
        <v>4645</v>
      </c>
      <c r="E30" s="42">
        <f>SUM(E31:E32)</f>
        <v>264286</v>
      </c>
      <c r="F30" s="21">
        <f>SUM(F31:F32)</f>
        <v>0</v>
      </c>
      <c r="G30" s="21">
        <f>SUM(G31:G32)</f>
        <v>0</v>
      </c>
    </row>
    <row r="31" spans="1:7" ht="78" customHeight="1">
      <c r="A31" s="6"/>
      <c r="B31" s="6"/>
      <c r="C31" s="60" t="s">
        <v>82</v>
      </c>
      <c r="D31" s="19">
        <v>4645</v>
      </c>
      <c r="E31" s="21"/>
      <c r="F31" s="21"/>
      <c r="G31" s="21"/>
    </row>
    <row r="32" spans="1:7" ht="25.5">
      <c r="A32" s="7"/>
      <c r="B32" s="6"/>
      <c r="C32" s="60" t="s">
        <v>6</v>
      </c>
      <c r="D32" s="19"/>
      <c r="E32" s="19">
        <v>264286</v>
      </c>
      <c r="F32" s="19"/>
      <c r="G32" s="19"/>
    </row>
    <row r="33" spans="1:7" ht="12.75">
      <c r="A33" s="7"/>
      <c r="B33" s="6"/>
      <c r="C33" s="60"/>
      <c r="D33" s="19"/>
      <c r="E33" s="19"/>
      <c r="F33" s="19"/>
      <c r="G33" s="19"/>
    </row>
    <row r="34" spans="1:7" ht="12.75">
      <c r="A34" s="5">
        <v>710</v>
      </c>
      <c r="B34" s="5"/>
      <c r="C34" s="63" t="s">
        <v>10</v>
      </c>
      <c r="D34" s="20">
        <f>D35</f>
        <v>0</v>
      </c>
      <c r="E34" s="20">
        <f>E35</f>
        <v>0</v>
      </c>
      <c r="F34" s="20">
        <f>F35</f>
        <v>4120</v>
      </c>
      <c r="G34" s="20">
        <f>G35</f>
        <v>4120</v>
      </c>
    </row>
    <row r="35" spans="1:7" ht="25.5">
      <c r="A35" s="6"/>
      <c r="B35" s="6">
        <v>71004</v>
      </c>
      <c r="C35" s="58" t="s">
        <v>11</v>
      </c>
      <c r="D35" s="21">
        <f>SUM(D36:D36)</f>
        <v>0</v>
      </c>
      <c r="E35" s="21">
        <f>SUM(E36:E36)</f>
        <v>0</v>
      </c>
      <c r="F35" s="21">
        <f>SUM(F36:F36)</f>
        <v>4120</v>
      </c>
      <c r="G35" s="21">
        <f>SUM(G36:G36)</f>
        <v>4120</v>
      </c>
    </row>
    <row r="36" spans="1:7" ht="12.75">
      <c r="A36" s="7"/>
      <c r="B36" s="7"/>
      <c r="C36" s="48" t="s">
        <v>50</v>
      </c>
      <c r="D36" s="19"/>
      <c r="E36" s="19"/>
      <c r="F36" s="19">
        <v>4120</v>
      </c>
      <c r="G36" s="19">
        <v>4120</v>
      </c>
    </row>
    <row r="37" spans="1:7" s="18" customFormat="1" ht="12.75">
      <c r="A37" s="36"/>
      <c r="B37" s="36"/>
      <c r="C37" s="46" t="s">
        <v>46</v>
      </c>
      <c r="D37" s="37"/>
      <c r="E37" s="37"/>
      <c r="F37" s="37"/>
      <c r="G37" s="37"/>
    </row>
    <row r="38" spans="1:7" s="18" customFormat="1" ht="12.75">
      <c r="A38" s="36"/>
      <c r="B38" s="36"/>
      <c r="C38" s="46" t="s">
        <v>47</v>
      </c>
      <c r="D38" s="37"/>
      <c r="E38" s="37"/>
      <c r="F38" s="37">
        <v>4120</v>
      </c>
      <c r="G38" s="37"/>
    </row>
    <row r="39" spans="1:7" ht="12.75">
      <c r="A39" s="7"/>
      <c r="B39" s="7"/>
      <c r="C39" s="48"/>
      <c r="D39" s="19"/>
      <c r="E39" s="19"/>
      <c r="F39" s="19"/>
      <c r="G39" s="19"/>
    </row>
    <row r="40" spans="1:7" ht="12.75">
      <c r="A40" s="5">
        <v>750</v>
      </c>
      <c r="B40" s="5"/>
      <c r="C40" s="49" t="s">
        <v>56</v>
      </c>
      <c r="D40" s="20">
        <f>D41+D49+D54+D59</f>
        <v>12000</v>
      </c>
      <c r="E40" s="20">
        <f>E41+E49+E54+E59</f>
        <v>0</v>
      </c>
      <c r="F40" s="20">
        <f>F41+F49+F54+F59</f>
        <v>14786</v>
      </c>
      <c r="G40" s="20">
        <f>G41+G49+G54+G59</f>
        <v>20751</v>
      </c>
    </row>
    <row r="41" spans="1:7" ht="12.75">
      <c r="A41" s="6"/>
      <c r="B41" s="6">
        <v>75011</v>
      </c>
      <c r="C41" s="61" t="s">
        <v>57</v>
      </c>
      <c r="D41" s="21">
        <f>SUM(D42:D42)</f>
        <v>0</v>
      </c>
      <c r="E41" s="21">
        <f>SUM(E42:E42)</f>
        <v>0</v>
      </c>
      <c r="F41" s="21">
        <f>SUM(F42:F42)</f>
        <v>125</v>
      </c>
      <c r="G41" s="21">
        <f>SUM(G42:G42)</f>
        <v>125</v>
      </c>
    </row>
    <row r="42" spans="1:7" ht="12.75">
      <c r="A42" s="7"/>
      <c r="B42" s="6"/>
      <c r="C42" s="48" t="s">
        <v>50</v>
      </c>
      <c r="D42" s="19"/>
      <c r="E42" s="19"/>
      <c r="F42" s="19">
        <v>125</v>
      </c>
      <c r="G42" s="19">
        <v>125</v>
      </c>
    </row>
    <row r="43" spans="1:7" ht="12.75">
      <c r="A43" s="90" t="s">
        <v>38</v>
      </c>
      <c r="B43" s="90" t="s">
        <v>39</v>
      </c>
      <c r="C43" s="92" t="s">
        <v>40</v>
      </c>
      <c r="D43" s="88" t="s">
        <v>41</v>
      </c>
      <c r="E43" s="88"/>
      <c r="F43" s="88" t="s">
        <v>42</v>
      </c>
      <c r="G43" s="88"/>
    </row>
    <row r="44" spans="1:7" ht="12.75">
      <c r="A44" s="90"/>
      <c r="B44" s="90"/>
      <c r="C44" s="92"/>
      <c r="D44" s="3" t="s">
        <v>43</v>
      </c>
      <c r="E44" s="4" t="s">
        <v>44</v>
      </c>
      <c r="F44" s="3" t="s">
        <v>43</v>
      </c>
      <c r="G44" s="3" t="s">
        <v>45</v>
      </c>
    </row>
    <row r="45" spans="1:7" s="18" customFormat="1" ht="12.75">
      <c r="A45" s="16">
        <v>1</v>
      </c>
      <c r="B45" s="16">
        <v>2</v>
      </c>
      <c r="C45" s="47">
        <v>3</v>
      </c>
      <c r="D45" s="17">
        <v>4</v>
      </c>
      <c r="E45" s="17">
        <v>5</v>
      </c>
      <c r="F45" s="17">
        <v>6</v>
      </c>
      <c r="G45" s="17">
        <v>7</v>
      </c>
    </row>
    <row r="46" spans="1:7" s="18" customFormat="1" ht="12.75">
      <c r="A46" s="36"/>
      <c r="B46" s="36"/>
      <c r="C46" s="46" t="s">
        <v>46</v>
      </c>
      <c r="D46" s="37"/>
      <c r="E46" s="37"/>
      <c r="F46" s="37" t="s">
        <v>63</v>
      </c>
      <c r="G46" s="37"/>
    </row>
    <row r="47" spans="1:7" s="18" customFormat="1" ht="12.75">
      <c r="A47" s="36"/>
      <c r="B47" s="36"/>
      <c r="C47" s="46" t="s">
        <v>47</v>
      </c>
      <c r="D47" s="37"/>
      <c r="E47" s="37"/>
      <c r="F47" s="37">
        <v>125</v>
      </c>
      <c r="G47" s="37"/>
    </row>
    <row r="48" spans="1:7" ht="12.75">
      <c r="A48" s="7"/>
      <c r="B48" s="6"/>
      <c r="C48" s="49"/>
      <c r="D48" s="19"/>
      <c r="E48" s="19"/>
      <c r="F48" s="19"/>
      <c r="G48" s="19"/>
    </row>
    <row r="49" spans="1:7" ht="25.5">
      <c r="A49" s="6"/>
      <c r="B49" s="6">
        <v>75023</v>
      </c>
      <c r="C49" s="58" t="s">
        <v>101</v>
      </c>
      <c r="D49" s="21">
        <f>SUM(D50:D50)</f>
        <v>0</v>
      </c>
      <c r="E49" s="21">
        <f>SUM(E50:E50)</f>
        <v>0</v>
      </c>
      <c r="F49" s="21">
        <f>SUM(F50:F50)</f>
        <v>4661</v>
      </c>
      <c r="G49" s="21">
        <f>SUM(G50:G50)</f>
        <v>20626</v>
      </c>
    </row>
    <row r="50" spans="1:7" ht="12.75">
      <c r="A50" s="7"/>
      <c r="B50" s="6"/>
      <c r="C50" s="48" t="s">
        <v>50</v>
      </c>
      <c r="D50" s="19"/>
      <c r="E50" s="19"/>
      <c r="F50" s="19">
        <v>4661</v>
      </c>
      <c r="G50" s="19">
        <f>4661+10000+5965</f>
        <v>20626</v>
      </c>
    </row>
    <row r="51" spans="1:7" s="18" customFormat="1" ht="12.75">
      <c r="A51" s="36"/>
      <c r="B51" s="36"/>
      <c r="C51" s="46" t="s">
        <v>46</v>
      </c>
      <c r="D51" s="37"/>
      <c r="E51" s="37"/>
      <c r="F51" s="37" t="s">
        <v>63</v>
      </c>
      <c r="G51" s="37"/>
    </row>
    <row r="52" spans="1:7" s="18" customFormat="1" ht="12.75">
      <c r="A52" s="36"/>
      <c r="B52" s="36"/>
      <c r="C52" s="46" t="s">
        <v>47</v>
      </c>
      <c r="D52" s="37"/>
      <c r="E52" s="37"/>
      <c r="F52" s="37">
        <v>4661</v>
      </c>
      <c r="G52" s="37">
        <f>10000+5965</f>
        <v>15965</v>
      </c>
    </row>
    <row r="53" spans="1:7" ht="12.75">
      <c r="A53" s="7"/>
      <c r="B53" s="6"/>
      <c r="C53" s="49"/>
      <c r="D53" s="19"/>
      <c r="E53" s="19"/>
      <c r="F53" s="19"/>
      <c r="G53" s="19"/>
    </row>
    <row r="54" spans="1:7" ht="25.5">
      <c r="A54" s="6"/>
      <c r="B54" s="6">
        <v>75075</v>
      </c>
      <c r="C54" s="58" t="s">
        <v>29</v>
      </c>
      <c r="D54" s="21">
        <f>SUM(D55:D55)</f>
        <v>0</v>
      </c>
      <c r="E54" s="21">
        <f>SUM(E55:E55)</f>
        <v>0</v>
      </c>
      <c r="F54" s="21">
        <f>SUM(F55:F55)</f>
        <v>10000</v>
      </c>
      <c r="G54" s="21">
        <f>SUM(G55:G55)</f>
        <v>0</v>
      </c>
    </row>
    <row r="55" spans="1:7" ht="12.75">
      <c r="A55" s="7"/>
      <c r="B55" s="6"/>
      <c r="C55" s="48" t="s">
        <v>50</v>
      </c>
      <c r="D55" s="19"/>
      <c r="E55" s="19"/>
      <c r="F55" s="19">
        <v>10000</v>
      </c>
      <c r="G55" s="19"/>
    </row>
    <row r="56" spans="1:7" s="18" customFormat="1" ht="12.75" hidden="1">
      <c r="A56" s="36"/>
      <c r="B56" s="36"/>
      <c r="C56" s="46" t="s">
        <v>46</v>
      </c>
      <c r="D56" s="37"/>
      <c r="E56" s="37"/>
      <c r="F56" s="37" t="s">
        <v>63</v>
      </c>
      <c r="G56" s="37"/>
    </row>
    <row r="57" spans="1:7" s="18" customFormat="1" ht="12.75" hidden="1">
      <c r="A57" s="36"/>
      <c r="B57" s="36"/>
      <c r="C57" s="46" t="s">
        <v>47</v>
      </c>
      <c r="D57" s="37"/>
      <c r="E57" s="37"/>
      <c r="F57" s="37"/>
      <c r="G57" s="37"/>
    </row>
    <row r="58" spans="1:7" s="18" customFormat="1" ht="12.75">
      <c r="A58" s="36"/>
      <c r="B58" s="36"/>
      <c r="C58" s="46"/>
      <c r="D58" s="37"/>
      <c r="E58" s="37"/>
      <c r="F58" s="37"/>
      <c r="G58" s="37"/>
    </row>
    <row r="59" spans="1:7" ht="12.75">
      <c r="A59" s="6"/>
      <c r="B59" s="6">
        <v>75095</v>
      </c>
      <c r="C59" s="52" t="s">
        <v>67</v>
      </c>
      <c r="D59" s="21">
        <f>D60</f>
        <v>12000</v>
      </c>
      <c r="E59" s="21">
        <f>E60</f>
        <v>0</v>
      </c>
      <c r="F59" s="21">
        <f>F60</f>
        <v>0</v>
      </c>
      <c r="G59" s="21">
        <f>G60</f>
        <v>0</v>
      </c>
    </row>
    <row r="60" spans="1:7" ht="12.75">
      <c r="A60" s="6"/>
      <c r="B60" s="7"/>
      <c r="C60" s="48" t="s">
        <v>8</v>
      </c>
      <c r="D60" s="19">
        <v>12000</v>
      </c>
      <c r="E60" s="19"/>
      <c r="F60" s="21"/>
      <c r="G60" s="21"/>
    </row>
    <row r="61" spans="1:7" ht="12.75">
      <c r="A61" s="7"/>
      <c r="B61" s="6"/>
      <c r="C61" s="49"/>
      <c r="D61" s="19"/>
      <c r="E61" s="19"/>
      <c r="F61" s="19"/>
      <c r="G61" s="19"/>
    </row>
    <row r="62" spans="1:7" ht="38.25">
      <c r="A62" s="5">
        <v>751</v>
      </c>
      <c r="B62" s="5"/>
      <c r="C62" s="64" t="s">
        <v>4</v>
      </c>
      <c r="D62" s="20">
        <f>D63+D68</f>
        <v>0</v>
      </c>
      <c r="E62" s="20">
        <f>E63+E68</f>
        <v>0</v>
      </c>
      <c r="F62" s="20">
        <f>F63+F68</f>
        <v>20605.1</v>
      </c>
      <c r="G62" s="20">
        <f>G63+G68</f>
        <v>20605.1</v>
      </c>
    </row>
    <row r="63" spans="1:7" ht="12.75">
      <c r="A63" s="6"/>
      <c r="B63" s="6">
        <v>75108</v>
      </c>
      <c r="C63" s="58" t="s">
        <v>64</v>
      </c>
      <c r="D63" s="21">
        <f>SUM(D64:D64)</f>
        <v>0</v>
      </c>
      <c r="E63" s="21">
        <f>SUM(E64:E64)</f>
        <v>0</v>
      </c>
      <c r="F63" s="21">
        <f>SUM(F64:F64)</f>
        <v>0.1</v>
      </c>
      <c r="G63" s="21">
        <f>SUM(G64:G64)</f>
        <v>0.1</v>
      </c>
    </row>
    <row r="64" spans="1:7" ht="12.75">
      <c r="A64" s="7"/>
      <c r="B64" s="7"/>
      <c r="C64" s="48" t="s">
        <v>50</v>
      </c>
      <c r="D64" s="19"/>
      <c r="E64" s="19"/>
      <c r="F64" s="19">
        <v>0.1</v>
      </c>
      <c r="G64" s="19">
        <v>0.1</v>
      </c>
    </row>
    <row r="65" spans="1:7" s="18" customFormat="1" ht="12.75">
      <c r="A65" s="36"/>
      <c r="B65" s="36"/>
      <c r="C65" s="46" t="s">
        <v>46</v>
      </c>
      <c r="D65" s="37"/>
      <c r="E65" s="37"/>
      <c r="F65" s="37" t="s">
        <v>63</v>
      </c>
      <c r="G65" s="37"/>
    </row>
    <row r="66" spans="1:7" s="18" customFormat="1" ht="12.75">
      <c r="A66" s="36"/>
      <c r="B66" s="36"/>
      <c r="C66" s="46" t="s">
        <v>47</v>
      </c>
      <c r="D66" s="37"/>
      <c r="E66" s="37"/>
      <c r="F66" s="37">
        <v>0.1</v>
      </c>
      <c r="G66" s="37"/>
    </row>
    <row r="67" spans="1:7" ht="12.75">
      <c r="A67" s="7"/>
      <c r="B67" s="7"/>
      <c r="C67" s="48"/>
      <c r="D67" s="19"/>
      <c r="E67" s="19"/>
      <c r="F67" s="19"/>
      <c r="G67" s="19"/>
    </row>
    <row r="68" spans="1:7" ht="63.75">
      <c r="A68" s="6"/>
      <c r="B68" s="6">
        <v>75109</v>
      </c>
      <c r="C68" s="58" t="s">
        <v>103</v>
      </c>
      <c r="D68" s="21">
        <f>SUM(D69:D69)</f>
        <v>0</v>
      </c>
      <c r="E68" s="21">
        <f>SUM(E69:E69)</f>
        <v>0</v>
      </c>
      <c r="F68" s="21">
        <f>SUM(F69:F69)</f>
        <v>20605</v>
      </c>
      <c r="G68" s="21">
        <f>SUM(G69:G69)</f>
        <v>20605</v>
      </c>
    </row>
    <row r="69" spans="1:7" ht="12.75">
      <c r="A69" s="7"/>
      <c r="B69" s="7"/>
      <c r="C69" s="48" t="s">
        <v>50</v>
      </c>
      <c r="D69" s="19"/>
      <c r="E69" s="19"/>
      <c r="F69" s="19">
        <v>20605</v>
      </c>
      <c r="G69" s="19">
        <v>20605</v>
      </c>
    </row>
    <row r="70" spans="1:7" s="18" customFormat="1" ht="12.75">
      <c r="A70" s="36"/>
      <c r="B70" s="36"/>
      <c r="C70" s="46" t="s">
        <v>46</v>
      </c>
      <c r="D70" s="37"/>
      <c r="E70" s="37"/>
      <c r="F70" s="37" t="s">
        <v>63</v>
      </c>
      <c r="G70" s="37"/>
    </row>
    <row r="71" spans="1:7" s="18" customFormat="1" ht="12.75">
      <c r="A71" s="36"/>
      <c r="B71" s="36"/>
      <c r="C71" s="46" t="s">
        <v>47</v>
      </c>
      <c r="D71" s="37"/>
      <c r="E71" s="37"/>
      <c r="F71" s="37"/>
      <c r="G71" s="37">
        <v>20605</v>
      </c>
    </row>
    <row r="72" spans="1:7" ht="12.75">
      <c r="A72" s="7"/>
      <c r="B72" s="7"/>
      <c r="C72" s="48"/>
      <c r="D72" s="19"/>
      <c r="E72" s="19"/>
      <c r="F72" s="19"/>
      <c r="G72" s="19"/>
    </row>
    <row r="73" spans="1:7" ht="25.5">
      <c r="A73" s="5">
        <v>754</v>
      </c>
      <c r="B73" s="5"/>
      <c r="C73" s="64" t="s">
        <v>58</v>
      </c>
      <c r="D73" s="20">
        <f>D74</f>
        <v>0</v>
      </c>
      <c r="E73" s="20">
        <f>E74</f>
        <v>0</v>
      </c>
      <c r="F73" s="20">
        <f>F74</f>
        <v>470</v>
      </c>
      <c r="G73" s="20">
        <f>G74</f>
        <v>3470</v>
      </c>
    </row>
    <row r="74" spans="1:7" ht="12.75">
      <c r="A74" s="6"/>
      <c r="B74" s="6">
        <v>75412</v>
      </c>
      <c r="C74" s="58" t="s">
        <v>90</v>
      </c>
      <c r="D74" s="21">
        <f>SUM(D75:D75)</f>
        <v>0</v>
      </c>
      <c r="E74" s="21">
        <f>SUM(E75:E75)</f>
        <v>0</v>
      </c>
      <c r="F74" s="21">
        <f>SUM(F75:F75)</f>
        <v>470</v>
      </c>
      <c r="G74" s="21">
        <f>SUM(G75:G75)</f>
        <v>3470</v>
      </c>
    </row>
    <row r="75" spans="1:7" ht="12.75">
      <c r="A75" s="7"/>
      <c r="B75" s="7"/>
      <c r="C75" s="48" t="s">
        <v>50</v>
      </c>
      <c r="D75" s="19"/>
      <c r="E75" s="19"/>
      <c r="F75" s="19">
        <v>470</v>
      </c>
      <c r="G75" s="19">
        <v>3470</v>
      </c>
    </row>
    <row r="76" spans="1:7" s="18" customFormat="1" ht="12.75">
      <c r="A76" s="36"/>
      <c r="B76" s="36"/>
      <c r="C76" s="46" t="s">
        <v>46</v>
      </c>
      <c r="D76" s="37"/>
      <c r="E76" s="37"/>
      <c r="F76" s="37" t="s">
        <v>63</v>
      </c>
      <c r="G76" s="37"/>
    </row>
    <row r="77" spans="1:7" s="18" customFormat="1" ht="12.75">
      <c r="A77" s="36"/>
      <c r="B77" s="36"/>
      <c r="C77" s="46" t="s">
        <v>47</v>
      </c>
      <c r="D77" s="37"/>
      <c r="E77" s="37"/>
      <c r="F77" s="37">
        <v>470</v>
      </c>
      <c r="G77" s="37"/>
    </row>
    <row r="78" spans="1:7" ht="12.75">
      <c r="A78" s="7"/>
      <c r="B78" s="7"/>
      <c r="C78" s="48"/>
      <c r="D78" s="19"/>
      <c r="E78" s="19"/>
      <c r="F78" s="19"/>
      <c r="G78" s="19"/>
    </row>
    <row r="79" spans="1:7" ht="63.75" hidden="1">
      <c r="A79" s="5">
        <v>756</v>
      </c>
      <c r="B79" s="5"/>
      <c r="C79" s="64" t="s">
        <v>59</v>
      </c>
      <c r="D79" s="20">
        <f>D80</f>
        <v>0</v>
      </c>
      <c r="E79" s="20">
        <f>E80</f>
        <v>0</v>
      </c>
      <c r="F79" s="20">
        <f>F80</f>
        <v>0</v>
      </c>
      <c r="G79" s="20">
        <f>G80</f>
        <v>0</v>
      </c>
    </row>
    <row r="80" spans="1:7" ht="38.25" hidden="1">
      <c r="A80" s="6"/>
      <c r="B80" s="6">
        <v>75647</v>
      </c>
      <c r="C80" s="58" t="s">
        <v>96</v>
      </c>
      <c r="D80" s="21">
        <f>SUM(D81:D81)</f>
        <v>0</v>
      </c>
      <c r="E80" s="21">
        <f>SUM(E81:E81)</f>
        <v>0</v>
      </c>
      <c r="F80" s="21">
        <f>SUM(F81:F81)</f>
        <v>0</v>
      </c>
      <c r="G80" s="21">
        <f>SUM(G81:G81)</f>
        <v>0</v>
      </c>
    </row>
    <row r="81" spans="1:7" ht="12.75" hidden="1">
      <c r="A81" s="7"/>
      <c r="B81" s="7"/>
      <c r="C81" s="48" t="s">
        <v>50</v>
      </c>
      <c r="D81" s="19"/>
      <c r="E81" s="19"/>
      <c r="F81" s="19"/>
      <c r="G81" s="19"/>
    </row>
    <row r="82" spans="1:7" s="18" customFormat="1" ht="12.75" hidden="1">
      <c r="A82" s="36"/>
      <c r="B82" s="36"/>
      <c r="C82" s="46" t="s">
        <v>46</v>
      </c>
      <c r="D82" s="37"/>
      <c r="E82" s="37"/>
      <c r="F82" s="37" t="s">
        <v>63</v>
      </c>
      <c r="G82" s="37"/>
    </row>
    <row r="83" spans="1:7" s="18" customFormat="1" ht="12.75" hidden="1">
      <c r="A83" s="36"/>
      <c r="B83" s="36"/>
      <c r="C83" s="46" t="s">
        <v>47</v>
      </c>
      <c r="D83" s="37"/>
      <c r="E83" s="37"/>
      <c r="F83" s="37"/>
      <c r="G83" s="37"/>
    </row>
    <row r="84" spans="1:7" ht="12.75" hidden="1">
      <c r="A84" s="7"/>
      <c r="B84" s="7"/>
      <c r="C84" s="48"/>
      <c r="D84" s="19"/>
      <c r="E84" s="19"/>
      <c r="F84" s="19"/>
      <c r="G84" s="19"/>
    </row>
    <row r="85" spans="1:7" ht="12.75">
      <c r="A85" s="5">
        <v>758</v>
      </c>
      <c r="B85" s="5"/>
      <c r="C85" s="65" t="s">
        <v>61</v>
      </c>
      <c r="D85" s="20">
        <f>D86</f>
        <v>27001</v>
      </c>
      <c r="E85" s="20">
        <f aca="true" t="shared" si="0" ref="E85:G86">E86</f>
        <v>0</v>
      </c>
      <c r="F85" s="20">
        <f t="shared" si="0"/>
        <v>0</v>
      </c>
      <c r="G85" s="20">
        <f t="shared" si="0"/>
        <v>0</v>
      </c>
    </row>
    <row r="86" spans="1:7" ht="25.5" customHeight="1">
      <c r="A86" s="6"/>
      <c r="B86" s="6">
        <v>75801</v>
      </c>
      <c r="C86" s="66" t="s">
        <v>62</v>
      </c>
      <c r="D86" s="21">
        <f>D87</f>
        <v>27001</v>
      </c>
      <c r="E86" s="21">
        <f t="shared" si="0"/>
        <v>0</v>
      </c>
      <c r="F86" s="21">
        <f t="shared" si="0"/>
        <v>0</v>
      </c>
      <c r="G86" s="21">
        <f t="shared" si="0"/>
        <v>0</v>
      </c>
    </row>
    <row r="87" spans="1:7" ht="12.75">
      <c r="A87" s="6"/>
      <c r="B87" s="6"/>
      <c r="C87" s="67" t="s">
        <v>14</v>
      </c>
      <c r="D87" s="19">
        <v>27001</v>
      </c>
      <c r="E87" s="21"/>
      <c r="F87" s="21"/>
      <c r="G87" s="21"/>
    </row>
    <row r="88" spans="1:7" s="18" customFormat="1" ht="12.75">
      <c r="A88" s="36"/>
      <c r="B88" s="36"/>
      <c r="C88" s="46" t="s">
        <v>46</v>
      </c>
      <c r="D88" s="37"/>
      <c r="E88" s="37"/>
      <c r="F88" s="37" t="s">
        <v>63</v>
      </c>
      <c r="G88" s="37"/>
    </row>
    <row r="89" spans="1:7" s="18" customFormat="1" ht="12.75">
      <c r="A89" s="36"/>
      <c r="B89" s="36"/>
      <c r="C89" s="46" t="s">
        <v>13</v>
      </c>
      <c r="D89" s="37"/>
      <c r="E89" s="37"/>
      <c r="F89" s="37"/>
      <c r="G89" s="37"/>
    </row>
    <row r="90" spans="1:7" ht="10.5" customHeight="1">
      <c r="A90" s="6"/>
      <c r="B90" s="6"/>
      <c r="C90" s="67"/>
      <c r="D90" s="19"/>
      <c r="E90" s="21"/>
      <c r="F90" s="21"/>
      <c r="G90" s="21"/>
    </row>
    <row r="91" spans="1:7" ht="12.75">
      <c r="A91" s="5">
        <v>801</v>
      </c>
      <c r="B91" s="5"/>
      <c r="C91" s="62" t="s">
        <v>48</v>
      </c>
      <c r="D91" s="20">
        <f>D92+D101+D106+D111+D116+D121+D127</f>
        <v>13526.23</v>
      </c>
      <c r="E91" s="20">
        <f>E92+E101+E106+E111+E116+E121+E127</f>
        <v>0</v>
      </c>
      <c r="F91" s="20">
        <f>F92+F101+F106+F111+F116+F121+F127</f>
        <v>228598.46999999997</v>
      </c>
      <c r="G91" s="20">
        <f>G92+G101+G106+G111+G116+G121+G127</f>
        <v>101631.23999999999</v>
      </c>
    </row>
    <row r="92" spans="1:7" ht="12.75">
      <c r="A92" s="6"/>
      <c r="B92" s="6">
        <v>80101</v>
      </c>
      <c r="C92" s="61" t="s">
        <v>49</v>
      </c>
      <c r="D92" s="21">
        <f>D93+D94+D97</f>
        <v>12206.23</v>
      </c>
      <c r="E92" s="21">
        <f>E93+E94+E97</f>
        <v>0</v>
      </c>
      <c r="F92" s="21">
        <f>F93+F94+F97</f>
        <v>138352.22999999998</v>
      </c>
      <c r="G92" s="21">
        <f>G93+G94+G97</f>
        <v>54600</v>
      </c>
    </row>
    <row r="93" spans="1:7" ht="52.5" customHeight="1">
      <c r="A93" s="6"/>
      <c r="B93" s="6"/>
      <c r="C93" s="60" t="s">
        <v>70</v>
      </c>
      <c r="D93" s="19">
        <v>12206.23</v>
      </c>
      <c r="E93" s="21"/>
      <c r="F93" s="21"/>
      <c r="G93" s="21"/>
    </row>
    <row r="94" spans="1:7" ht="11.25" customHeight="1">
      <c r="A94" s="7"/>
      <c r="B94" s="7"/>
      <c r="C94" s="48" t="s">
        <v>50</v>
      </c>
      <c r="D94" s="19"/>
      <c r="E94" s="19"/>
      <c r="F94" s="19">
        <f>12206.23+5965+1991+12000+7000+20000+5000+52800+18736</f>
        <v>135698.22999999998</v>
      </c>
      <c r="G94" s="19">
        <v>54600</v>
      </c>
    </row>
    <row r="95" spans="1:7" s="18" customFormat="1" ht="12.75" customHeight="1">
      <c r="A95" s="36"/>
      <c r="B95" s="36"/>
      <c r="C95" s="46" t="s">
        <v>46</v>
      </c>
      <c r="D95" s="37"/>
      <c r="E95" s="37"/>
      <c r="F95" s="37" t="s">
        <v>63</v>
      </c>
      <c r="G95" s="37"/>
    </row>
    <row r="96" spans="1:7" s="18" customFormat="1" ht="12.75">
      <c r="A96" s="36"/>
      <c r="B96" s="36"/>
      <c r="C96" s="46" t="s">
        <v>47</v>
      </c>
      <c r="D96" s="37"/>
      <c r="E96" s="37"/>
      <c r="F96" s="37">
        <v>22600</v>
      </c>
      <c r="G96" s="37">
        <v>54600</v>
      </c>
    </row>
    <row r="97" spans="1:7" ht="25.5" customHeight="1">
      <c r="A97" s="7"/>
      <c r="B97" s="6"/>
      <c r="C97" s="50" t="s">
        <v>9</v>
      </c>
      <c r="D97" s="19"/>
      <c r="E97" s="19"/>
      <c r="F97" s="19">
        <f>2654</f>
        <v>2654</v>
      </c>
      <c r="G97" s="19"/>
    </row>
    <row r="98" spans="1:7" ht="12.75">
      <c r="A98" s="75" t="s">
        <v>38</v>
      </c>
      <c r="B98" s="75" t="s">
        <v>39</v>
      </c>
      <c r="C98" s="77" t="s">
        <v>40</v>
      </c>
      <c r="D98" s="73" t="s">
        <v>41</v>
      </c>
      <c r="E98" s="74"/>
      <c r="F98" s="73" t="s">
        <v>42</v>
      </c>
      <c r="G98" s="74"/>
    </row>
    <row r="99" spans="1:7" ht="12.75">
      <c r="A99" s="76"/>
      <c r="B99" s="76"/>
      <c r="C99" s="78"/>
      <c r="D99" s="3" t="s">
        <v>43</v>
      </c>
      <c r="E99" s="4" t="s">
        <v>44</v>
      </c>
      <c r="F99" s="3" t="s">
        <v>43</v>
      </c>
      <c r="G99" s="3" t="s">
        <v>45</v>
      </c>
    </row>
    <row r="100" spans="1:7" s="18" customFormat="1" ht="12.75">
      <c r="A100" s="16">
        <v>1</v>
      </c>
      <c r="B100" s="16">
        <v>2</v>
      </c>
      <c r="C100" s="47">
        <v>3</v>
      </c>
      <c r="D100" s="17">
        <v>4</v>
      </c>
      <c r="E100" s="17">
        <v>5</v>
      </c>
      <c r="F100" s="17">
        <v>6</v>
      </c>
      <c r="G100" s="17">
        <v>7</v>
      </c>
    </row>
    <row r="101" spans="1:7" ht="25.5">
      <c r="A101" s="6"/>
      <c r="B101" s="6">
        <v>80103</v>
      </c>
      <c r="C101" s="58" t="s">
        <v>0</v>
      </c>
      <c r="D101" s="21">
        <f>SUM(D102:D102)</f>
        <v>0</v>
      </c>
      <c r="E101" s="21">
        <f>SUM(E102:E102)</f>
        <v>0</v>
      </c>
      <c r="F101" s="21">
        <f>SUM(F102:F102)</f>
        <v>1800</v>
      </c>
      <c r="G101" s="21">
        <f>SUM(G102:G102)</f>
        <v>0</v>
      </c>
    </row>
    <row r="102" spans="1:7" ht="12.75">
      <c r="A102" s="7"/>
      <c r="B102" s="7"/>
      <c r="C102" s="48" t="s">
        <v>50</v>
      </c>
      <c r="D102" s="19"/>
      <c r="E102" s="19"/>
      <c r="F102" s="19">
        <v>1800</v>
      </c>
      <c r="G102" s="19"/>
    </row>
    <row r="103" spans="1:7" s="18" customFormat="1" ht="12.75">
      <c r="A103" s="36"/>
      <c r="B103" s="36"/>
      <c r="C103" s="46" t="s">
        <v>46</v>
      </c>
      <c r="D103" s="37"/>
      <c r="E103" s="37"/>
      <c r="F103" s="37" t="s">
        <v>63</v>
      </c>
      <c r="G103" s="37"/>
    </row>
    <row r="104" spans="1:7" s="18" customFormat="1" ht="12.75">
      <c r="A104" s="36"/>
      <c r="B104" s="36"/>
      <c r="C104" s="46" t="s">
        <v>47</v>
      </c>
      <c r="D104" s="37"/>
      <c r="E104" s="37"/>
      <c r="F104" s="37">
        <v>1800</v>
      </c>
      <c r="G104" s="37"/>
    </row>
    <row r="105" spans="1:7" ht="12.75">
      <c r="A105" s="7"/>
      <c r="B105" s="7"/>
      <c r="C105" s="48"/>
      <c r="D105" s="19"/>
      <c r="E105" s="19"/>
      <c r="F105" s="19"/>
      <c r="G105" s="19"/>
    </row>
    <row r="106" spans="1:7" ht="12.75">
      <c r="A106" s="6"/>
      <c r="B106" s="6">
        <v>80104</v>
      </c>
      <c r="C106" s="61" t="s">
        <v>1</v>
      </c>
      <c r="D106" s="21">
        <f>SUM(D107:D107)</f>
        <v>0</v>
      </c>
      <c r="E106" s="21">
        <f>SUM(E107:E107)</f>
        <v>0</v>
      </c>
      <c r="F106" s="21">
        <f>SUM(F107:F107)</f>
        <v>4800</v>
      </c>
      <c r="G106" s="21">
        <f>SUM(G107:G107)</f>
        <v>9831.24</v>
      </c>
    </row>
    <row r="107" spans="1:7" ht="12.75">
      <c r="A107" s="7"/>
      <c r="B107" s="7"/>
      <c r="C107" s="48" t="s">
        <v>50</v>
      </c>
      <c r="D107" s="19"/>
      <c r="E107" s="19"/>
      <c r="F107" s="19">
        <v>4800</v>
      </c>
      <c r="G107" s="19">
        <v>9831.24</v>
      </c>
    </row>
    <row r="108" spans="1:7" s="18" customFormat="1" ht="12.75">
      <c r="A108" s="36"/>
      <c r="B108" s="36"/>
      <c r="C108" s="46" t="s">
        <v>46</v>
      </c>
      <c r="D108" s="37"/>
      <c r="E108" s="37"/>
      <c r="F108" s="37" t="s">
        <v>63</v>
      </c>
      <c r="G108" s="37"/>
    </row>
    <row r="109" spans="1:7" s="18" customFormat="1" ht="12.75">
      <c r="A109" s="36"/>
      <c r="B109" s="36"/>
      <c r="C109" s="46" t="s">
        <v>47</v>
      </c>
      <c r="D109" s="37"/>
      <c r="E109" s="37"/>
      <c r="F109" s="37"/>
      <c r="G109" s="37">
        <v>9831.24</v>
      </c>
    </row>
    <row r="110" spans="1:7" ht="12.75">
      <c r="A110" s="7"/>
      <c r="B110" s="7"/>
      <c r="C110" s="48"/>
      <c r="D110" s="19"/>
      <c r="E110" s="19"/>
      <c r="F110" s="19"/>
      <c r="G110" s="19"/>
    </row>
    <row r="111" spans="1:7" ht="12.75">
      <c r="A111" s="6"/>
      <c r="B111" s="6">
        <v>80110</v>
      </c>
      <c r="C111" s="61" t="s">
        <v>51</v>
      </c>
      <c r="D111" s="21">
        <f>SUM(D112:D112)</f>
        <v>0</v>
      </c>
      <c r="E111" s="21">
        <f>SUM(E112:E112)</f>
        <v>0</v>
      </c>
      <c r="F111" s="21">
        <f>SUM(F112:F112)</f>
        <v>68465</v>
      </c>
      <c r="G111" s="21">
        <f>SUM(G112:G112)</f>
        <v>35200</v>
      </c>
    </row>
    <row r="112" spans="1:7" ht="12.75">
      <c r="A112" s="7"/>
      <c r="B112" s="7"/>
      <c r="C112" s="48" t="s">
        <v>50</v>
      </c>
      <c r="D112" s="19"/>
      <c r="E112" s="19"/>
      <c r="F112" s="19">
        <f>25000+35200+8265</f>
        <v>68465</v>
      </c>
      <c r="G112" s="19">
        <v>35200</v>
      </c>
    </row>
    <row r="113" spans="1:7" s="18" customFormat="1" ht="12.75">
      <c r="A113" s="36"/>
      <c r="B113" s="36"/>
      <c r="C113" s="46" t="s">
        <v>46</v>
      </c>
      <c r="D113" s="37"/>
      <c r="E113" s="37"/>
      <c r="F113" s="37" t="s">
        <v>63</v>
      </c>
      <c r="G113" s="37"/>
    </row>
    <row r="114" spans="1:7" s="18" customFormat="1" ht="12.75">
      <c r="A114" s="36"/>
      <c r="B114" s="36"/>
      <c r="C114" s="46" t="s">
        <v>47</v>
      </c>
      <c r="D114" s="37"/>
      <c r="E114" s="37"/>
      <c r="F114" s="37"/>
      <c r="G114" s="37">
        <v>35200</v>
      </c>
    </row>
    <row r="115" spans="1:7" ht="12.75">
      <c r="A115" s="7"/>
      <c r="B115" s="7"/>
      <c r="C115" s="48"/>
      <c r="D115" s="19"/>
      <c r="E115" s="19"/>
      <c r="F115" s="19"/>
      <c r="G115" s="19"/>
    </row>
    <row r="116" spans="1:7" ht="12.75">
      <c r="A116" s="6"/>
      <c r="B116" s="6">
        <v>80113</v>
      </c>
      <c r="C116" s="61" t="s">
        <v>2</v>
      </c>
      <c r="D116" s="21">
        <f>SUM(D117:D117)</f>
        <v>0</v>
      </c>
      <c r="E116" s="21">
        <f>SUM(E117:E117)</f>
        <v>0</v>
      </c>
      <c r="F116" s="21">
        <f>SUM(F117:F117)</f>
        <v>3710</v>
      </c>
      <c r="G116" s="21">
        <f>SUM(G117:G117)</f>
        <v>0</v>
      </c>
    </row>
    <row r="117" spans="1:7" ht="12.75">
      <c r="A117" s="7"/>
      <c r="B117" s="7"/>
      <c r="C117" s="48" t="s">
        <v>50</v>
      </c>
      <c r="D117" s="19"/>
      <c r="E117" s="19"/>
      <c r="F117" s="19">
        <v>3710</v>
      </c>
      <c r="G117" s="19"/>
    </row>
    <row r="118" spans="1:7" s="18" customFormat="1" ht="12.75">
      <c r="A118" s="36"/>
      <c r="B118" s="36"/>
      <c r="C118" s="46" t="s">
        <v>46</v>
      </c>
      <c r="D118" s="37"/>
      <c r="E118" s="37"/>
      <c r="F118" s="37" t="s">
        <v>63</v>
      </c>
      <c r="G118" s="37"/>
    </row>
    <row r="119" spans="1:7" s="18" customFormat="1" ht="12.75">
      <c r="A119" s="36"/>
      <c r="B119" s="36"/>
      <c r="C119" s="46" t="s">
        <v>47</v>
      </c>
      <c r="D119" s="37"/>
      <c r="E119" s="37"/>
      <c r="F119" s="37">
        <v>3710</v>
      </c>
      <c r="G119" s="37"/>
    </row>
    <row r="120" spans="1:7" ht="22.5" customHeight="1">
      <c r="A120" s="7"/>
      <c r="B120" s="7"/>
      <c r="C120" s="48"/>
      <c r="D120" s="19"/>
      <c r="E120" s="19"/>
      <c r="F120" s="19"/>
      <c r="G120" s="19"/>
    </row>
    <row r="121" spans="1:7" ht="25.5">
      <c r="A121" s="6"/>
      <c r="B121" s="6">
        <v>80114</v>
      </c>
      <c r="C121" s="58" t="s">
        <v>3</v>
      </c>
      <c r="D121" s="21">
        <f>SUM(D122:D123)</f>
        <v>1320</v>
      </c>
      <c r="E121" s="21">
        <f>SUM(E122:E123)</f>
        <v>0</v>
      </c>
      <c r="F121" s="21">
        <f>SUM(F122:F123)</f>
        <v>11471.24</v>
      </c>
      <c r="G121" s="21">
        <f>SUM(G122:G123)</f>
        <v>2000</v>
      </c>
    </row>
    <row r="122" spans="1:7" ht="12.75">
      <c r="A122" s="6"/>
      <c r="B122" s="6"/>
      <c r="C122" s="60" t="s">
        <v>74</v>
      </c>
      <c r="D122" s="19">
        <v>1320</v>
      </c>
      <c r="E122" s="19"/>
      <c r="F122" s="19"/>
      <c r="G122" s="19"/>
    </row>
    <row r="123" spans="1:7" ht="12.75">
      <c r="A123" s="7"/>
      <c r="B123" s="7"/>
      <c r="C123" s="48" t="s">
        <v>50</v>
      </c>
      <c r="D123" s="19"/>
      <c r="E123" s="19"/>
      <c r="F123" s="19">
        <f>1320+10151.24</f>
        <v>11471.24</v>
      </c>
      <c r="G123" s="19">
        <v>2000</v>
      </c>
    </row>
    <row r="124" spans="1:7" s="18" customFormat="1" ht="12.75">
      <c r="A124" s="36"/>
      <c r="B124" s="36"/>
      <c r="C124" s="46" t="s">
        <v>46</v>
      </c>
      <c r="D124" s="19"/>
      <c r="E124" s="19"/>
      <c r="F124" s="19" t="s">
        <v>63</v>
      </c>
      <c r="G124" s="19"/>
    </row>
    <row r="125" spans="1:7" s="18" customFormat="1" ht="12.75">
      <c r="A125" s="36"/>
      <c r="B125" s="36"/>
      <c r="C125" s="46" t="s">
        <v>47</v>
      </c>
      <c r="D125" s="19"/>
      <c r="E125" s="19"/>
      <c r="F125" s="37">
        <v>3120</v>
      </c>
      <c r="G125" s="37"/>
    </row>
    <row r="126" spans="1:7" ht="12.75">
      <c r="A126" s="7"/>
      <c r="B126" s="7"/>
      <c r="C126" s="48"/>
      <c r="D126" s="19"/>
      <c r="E126" s="19"/>
      <c r="F126" s="19"/>
      <c r="G126" s="19"/>
    </row>
    <row r="127" spans="1:7" ht="12.75" hidden="1">
      <c r="A127" s="6"/>
      <c r="B127" s="6">
        <v>80145</v>
      </c>
      <c r="C127" s="61" t="s">
        <v>102</v>
      </c>
      <c r="D127" s="21">
        <f>SUM(D128:D128)</f>
        <v>0</v>
      </c>
      <c r="E127" s="21">
        <f>SUM(E128:E128)</f>
        <v>0</v>
      </c>
      <c r="F127" s="21">
        <f>SUM(F128:F128)</f>
        <v>0</v>
      </c>
      <c r="G127" s="21">
        <f>SUM(G128:G128)</f>
        <v>0</v>
      </c>
    </row>
    <row r="128" spans="1:7" ht="12.75" hidden="1">
      <c r="A128" s="7"/>
      <c r="B128" s="7"/>
      <c r="C128" s="48" t="s">
        <v>50</v>
      </c>
      <c r="D128" s="19"/>
      <c r="E128" s="19"/>
      <c r="F128" s="19"/>
      <c r="G128" s="19"/>
    </row>
    <row r="129" spans="1:7" s="18" customFormat="1" ht="12.75" hidden="1">
      <c r="A129" s="36"/>
      <c r="B129" s="36"/>
      <c r="C129" s="46" t="s">
        <v>46</v>
      </c>
      <c r="D129" s="37"/>
      <c r="E129" s="37"/>
      <c r="F129" s="37" t="s">
        <v>63</v>
      </c>
      <c r="G129" s="37"/>
    </row>
    <row r="130" spans="1:7" s="18" customFormat="1" ht="12.75" hidden="1">
      <c r="A130" s="36"/>
      <c r="B130" s="36"/>
      <c r="C130" s="46" t="s">
        <v>47</v>
      </c>
      <c r="D130" s="37"/>
      <c r="E130" s="37"/>
      <c r="F130" s="37"/>
      <c r="G130" s="37"/>
    </row>
    <row r="131" spans="1:7" ht="12.75" hidden="1">
      <c r="A131" s="7"/>
      <c r="B131" s="7"/>
      <c r="C131" s="48"/>
      <c r="D131" s="19"/>
      <c r="E131" s="19"/>
      <c r="F131" s="19"/>
      <c r="G131" s="19"/>
    </row>
    <row r="132" spans="1:7" ht="12.75">
      <c r="A132" s="5">
        <v>851</v>
      </c>
      <c r="B132" s="5"/>
      <c r="C132" s="64" t="s">
        <v>78</v>
      </c>
      <c r="D132" s="20">
        <f>D133</f>
        <v>0</v>
      </c>
      <c r="E132" s="20">
        <f>E133</f>
        <v>0</v>
      </c>
      <c r="F132" s="20">
        <f>F133</f>
        <v>29500</v>
      </c>
      <c r="G132" s="20">
        <f>G133</f>
        <v>29500</v>
      </c>
    </row>
    <row r="133" spans="1:7" ht="12.75">
      <c r="A133" s="6"/>
      <c r="B133" s="6">
        <v>85154</v>
      </c>
      <c r="C133" s="58" t="s">
        <v>79</v>
      </c>
      <c r="D133" s="21">
        <f>SUM(D134:D135)</f>
        <v>0</v>
      </c>
      <c r="E133" s="21">
        <f>SUM(E134:E135)</f>
        <v>0</v>
      </c>
      <c r="F133" s="21">
        <f>SUM(F134:F135)</f>
        <v>29500</v>
      </c>
      <c r="G133" s="21">
        <f>SUM(G134:G135)</f>
        <v>29500</v>
      </c>
    </row>
    <row r="134" spans="1:7" ht="12.75">
      <c r="A134" s="7"/>
      <c r="B134" s="7"/>
      <c r="C134" s="48" t="s">
        <v>50</v>
      </c>
      <c r="D134" s="19"/>
      <c r="E134" s="19"/>
      <c r="F134" s="19"/>
      <c r="G134" s="19">
        <f>2500+27000</f>
        <v>29500</v>
      </c>
    </row>
    <row r="135" spans="1:7" ht="25.5">
      <c r="A135" s="7"/>
      <c r="B135" s="6"/>
      <c r="C135" s="50" t="s">
        <v>100</v>
      </c>
      <c r="D135" s="19"/>
      <c r="E135" s="19"/>
      <c r="F135" s="19">
        <f>2500+27000</f>
        <v>29500</v>
      </c>
      <c r="G135" s="19"/>
    </row>
    <row r="136" spans="1:7" ht="12.75">
      <c r="A136" s="7"/>
      <c r="B136" s="7"/>
      <c r="C136" s="48"/>
      <c r="D136" s="19"/>
      <c r="E136" s="19"/>
      <c r="F136" s="19"/>
      <c r="G136" s="19"/>
    </row>
    <row r="137" spans="1:7" ht="12.75">
      <c r="A137" s="5">
        <v>852</v>
      </c>
      <c r="B137" s="5"/>
      <c r="C137" s="62" t="s">
        <v>12</v>
      </c>
      <c r="D137" s="20">
        <f>D138+D143+D148+D153+D161</f>
        <v>0</v>
      </c>
      <c r="E137" s="20">
        <f>E138+E143+E148+E153+E161</f>
        <v>0</v>
      </c>
      <c r="F137" s="20">
        <f>F138+F143+F148+F153+F161</f>
        <v>15179.8</v>
      </c>
      <c r="G137" s="20">
        <f>G138+G143+G148+G153+G161</f>
        <v>15179.8</v>
      </c>
    </row>
    <row r="138" spans="1:7" ht="51">
      <c r="A138" s="6" t="s">
        <v>71</v>
      </c>
      <c r="B138" s="6">
        <v>85212</v>
      </c>
      <c r="C138" s="58" t="s">
        <v>80</v>
      </c>
      <c r="D138" s="21">
        <f>SUM(D139:D139)</f>
        <v>0</v>
      </c>
      <c r="E138" s="21">
        <f>SUM(E139:E139)</f>
        <v>0</v>
      </c>
      <c r="F138" s="21">
        <f>SUM(F139:F139)</f>
        <v>0</v>
      </c>
      <c r="G138" s="21">
        <f>SUM(G139:G139)</f>
        <v>4403.5</v>
      </c>
    </row>
    <row r="139" spans="1:7" ht="12.75">
      <c r="A139" s="7"/>
      <c r="B139" s="7"/>
      <c r="C139" s="48" t="s">
        <v>50</v>
      </c>
      <c r="D139" s="19"/>
      <c r="E139" s="19"/>
      <c r="F139" s="19"/>
      <c r="G139" s="19">
        <v>4403.5</v>
      </c>
    </row>
    <row r="140" spans="1:7" s="18" customFormat="1" ht="12.75">
      <c r="A140" s="36"/>
      <c r="B140" s="36"/>
      <c r="C140" s="46" t="s">
        <v>46</v>
      </c>
      <c r="D140" s="37"/>
      <c r="E140" s="37"/>
      <c r="F140" s="37" t="s">
        <v>63</v>
      </c>
      <c r="G140" s="37"/>
    </row>
    <row r="141" spans="1:7" s="18" customFormat="1" ht="12.75">
      <c r="A141" s="36"/>
      <c r="B141" s="36"/>
      <c r="C141" s="46" t="s">
        <v>47</v>
      </c>
      <c r="D141" s="37"/>
      <c r="E141" s="37"/>
      <c r="F141" s="37"/>
      <c r="G141" s="37">
        <v>4403.5</v>
      </c>
    </row>
    <row r="142" spans="1:7" ht="12.75">
      <c r="A142" s="7"/>
      <c r="B142" s="7"/>
      <c r="C142" s="48"/>
      <c r="D142" s="19"/>
      <c r="E142" s="19"/>
      <c r="F142" s="19"/>
      <c r="G142" s="19"/>
    </row>
    <row r="143" spans="1:7" ht="51">
      <c r="A143" s="6" t="s">
        <v>72</v>
      </c>
      <c r="B143" s="6">
        <v>85212</v>
      </c>
      <c r="C143" s="58" t="s">
        <v>80</v>
      </c>
      <c r="D143" s="21">
        <f>SUM(D144:D144)</f>
        <v>0</v>
      </c>
      <c r="E143" s="21">
        <f>SUM(E144:E144)</f>
        <v>0</v>
      </c>
      <c r="F143" s="21">
        <f>SUM(F144:F144)</f>
        <v>6409.5</v>
      </c>
      <c r="G143" s="21">
        <f>SUM(G144:G144)</f>
        <v>6409.5</v>
      </c>
    </row>
    <row r="144" spans="1:7" ht="12.75">
      <c r="A144" s="7"/>
      <c r="B144" s="7"/>
      <c r="C144" s="48" t="s">
        <v>50</v>
      </c>
      <c r="D144" s="19"/>
      <c r="E144" s="19"/>
      <c r="F144" s="19">
        <v>6409.5</v>
      </c>
      <c r="G144" s="19">
        <v>6409.5</v>
      </c>
    </row>
    <row r="145" spans="1:7" s="18" customFormat="1" ht="12.75">
      <c r="A145" s="36"/>
      <c r="B145" s="36"/>
      <c r="C145" s="46" t="s">
        <v>46</v>
      </c>
      <c r="D145" s="37"/>
      <c r="E145" s="37"/>
      <c r="F145" s="37" t="s">
        <v>63</v>
      </c>
      <c r="G145" s="37"/>
    </row>
    <row r="146" spans="1:7" s="18" customFormat="1" ht="12.75">
      <c r="A146" s="36"/>
      <c r="B146" s="36"/>
      <c r="C146" s="46" t="s">
        <v>47</v>
      </c>
      <c r="D146" s="37"/>
      <c r="E146" s="37"/>
      <c r="F146" s="37">
        <v>5535.5</v>
      </c>
      <c r="G146" s="37"/>
    </row>
    <row r="147" spans="1:7" ht="12.75">
      <c r="A147" s="7"/>
      <c r="B147" s="7"/>
      <c r="C147" s="48"/>
      <c r="D147" s="19"/>
      <c r="E147" s="19"/>
      <c r="F147" s="19"/>
      <c r="G147" s="19"/>
    </row>
    <row r="148" spans="1:7" ht="12.75">
      <c r="A148" s="6" t="s">
        <v>71</v>
      </c>
      <c r="B148" s="6">
        <v>85219</v>
      </c>
      <c r="C148" s="61" t="s">
        <v>76</v>
      </c>
      <c r="D148" s="21">
        <f>SUM(D149:D149)</f>
        <v>0</v>
      </c>
      <c r="E148" s="21">
        <f>SUM(E149:E149)</f>
        <v>0</v>
      </c>
      <c r="F148" s="21">
        <f>SUM(F149:F149)</f>
        <v>7370.3</v>
      </c>
      <c r="G148" s="21">
        <f>SUM(G149:G149)</f>
        <v>0</v>
      </c>
    </row>
    <row r="149" spans="1:7" ht="12.75">
      <c r="A149" s="7"/>
      <c r="B149" s="7"/>
      <c r="C149" s="48" t="s">
        <v>50</v>
      </c>
      <c r="D149" s="19"/>
      <c r="E149" s="19"/>
      <c r="F149" s="19">
        <v>7370.3</v>
      </c>
      <c r="G149" s="19"/>
    </row>
    <row r="150" spans="1:7" s="18" customFormat="1" ht="12.75">
      <c r="A150" s="36"/>
      <c r="B150" s="36"/>
      <c r="C150" s="46" t="s">
        <v>46</v>
      </c>
      <c r="D150" s="37"/>
      <c r="E150" s="37"/>
      <c r="F150" s="37" t="s">
        <v>63</v>
      </c>
      <c r="G150" s="37"/>
    </row>
    <row r="151" spans="1:7" s="18" customFormat="1" ht="12.75">
      <c r="A151" s="36"/>
      <c r="B151" s="36"/>
      <c r="C151" s="46" t="s">
        <v>47</v>
      </c>
      <c r="D151" s="37"/>
      <c r="E151" s="37"/>
      <c r="F151" s="37">
        <v>6490.1</v>
      </c>
      <c r="G151" s="37"/>
    </row>
    <row r="152" spans="1:7" ht="12.75">
      <c r="A152" s="7"/>
      <c r="B152" s="7"/>
      <c r="C152" s="48"/>
      <c r="D152" s="19"/>
      <c r="E152" s="19"/>
      <c r="F152" s="19"/>
      <c r="G152" s="19"/>
    </row>
    <row r="153" spans="1:7" ht="12.75">
      <c r="A153" s="6" t="s">
        <v>72</v>
      </c>
      <c r="B153" s="6">
        <v>85219</v>
      </c>
      <c r="C153" s="61" t="s">
        <v>76</v>
      </c>
      <c r="D153" s="21">
        <f>SUM(D157:D157)</f>
        <v>0</v>
      </c>
      <c r="E153" s="21">
        <f>SUM(E157:E157)</f>
        <v>0</v>
      </c>
      <c r="F153" s="21">
        <f>SUM(F157:F157)</f>
        <v>520</v>
      </c>
      <c r="G153" s="21">
        <f>SUM(G157:G157)</f>
        <v>520</v>
      </c>
    </row>
    <row r="154" spans="1:7" ht="12.75">
      <c r="A154" s="75" t="s">
        <v>38</v>
      </c>
      <c r="B154" s="75" t="s">
        <v>39</v>
      </c>
      <c r="C154" s="77" t="s">
        <v>40</v>
      </c>
      <c r="D154" s="73" t="s">
        <v>41</v>
      </c>
      <c r="E154" s="74"/>
      <c r="F154" s="73" t="s">
        <v>42</v>
      </c>
      <c r="G154" s="74"/>
    </row>
    <row r="155" spans="1:7" ht="12.75">
      <c r="A155" s="76"/>
      <c r="B155" s="76"/>
      <c r="C155" s="78"/>
      <c r="D155" s="3" t="s">
        <v>43</v>
      </c>
      <c r="E155" s="4" t="s">
        <v>44</v>
      </c>
      <c r="F155" s="3" t="s">
        <v>43</v>
      </c>
      <c r="G155" s="3" t="s">
        <v>45</v>
      </c>
    </row>
    <row r="156" spans="1:7" s="18" customFormat="1" ht="12.75">
      <c r="A156" s="16">
        <v>1</v>
      </c>
      <c r="B156" s="16">
        <v>2</v>
      </c>
      <c r="C156" s="47">
        <v>3</v>
      </c>
      <c r="D156" s="17">
        <v>4</v>
      </c>
      <c r="E156" s="17">
        <v>5</v>
      </c>
      <c r="F156" s="17">
        <v>6</v>
      </c>
      <c r="G156" s="17">
        <v>7</v>
      </c>
    </row>
    <row r="157" spans="1:7" ht="12.75">
      <c r="A157" s="7"/>
      <c r="B157" s="7"/>
      <c r="C157" s="48" t="s">
        <v>50</v>
      </c>
      <c r="D157" s="19"/>
      <c r="E157" s="19"/>
      <c r="F157" s="19">
        <v>520</v>
      </c>
      <c r="G157" s="19">
        <v>520</v>
      </c>
    </row>
    <row r="158" spans="1:7" s="18" customFormat="1" ht="12.75">
      <c r="A158" s="36"/>
      <c r="B158" s="36"/>
      <c r="C158" s="46" t="s">
        <v>46</v>
      </c>
      <c r="D158" s="37"/>
      <c r="E158" s="37"/>
      <c r="F158" s="37" t="s">
        <v>63</v>
      </c>
      <c r="G158" s="37"/>
    </row>
    <row r="159" spans="1:7" s="18" customFormat="1" ht="12.75">
      <c r="A159" s="36"/>
      <c r="B159" s="36"/>
      <c r="C159" s="46" t="s">
        <v>47</v>
      </c>
      <c r="D159" s="37"/>
      <c r="E159" s="37"/>
      <c r="F159" s="37"/>
      <c r="G159" s="37">
        <v>520</v>
      </c>
    </row>
    <row r="160" spans="1:7" ht="12.75">
      <c r="A160" s="7"/>
      <c r="B160" s="7"/>
      <c r="C160" s="48"/>
      <c r="D160" s="19"/>
      <c r="E160" s="19"/>
      <c r="F160" s="19"/>
      <c r="G160" s="19"/>
    </row>
    <row r="161" spans="1:7" ht="25.5">
      <c r="A161" s="6" t="s">
        <v>73</v>
      </c>
      <c r="B161" s="6">
        <v>85228</v>
      </c>
      <c r="C161" s="58" t="s">
        <v>81</v>
      </c>
      <c r="D161" s="21">
        <f>SUM(D162:D162)</f>
        <v>0</v>
      </c>
      <c r="E161" s="21">
        <f>SUM(E162:E162)</f>
        <v>0</v>
      </c>
      <c r="F161" s="21">
        <f>SUM(F162:F162)</f>
        <v>880</v>
      </c>
      <c r="G161" s="21">
        <f>SUM(G162:G162)</f>
        <v>3846.8</v>
      </c>
    </row>
    <row r="162" spans="1:7" ht="12.75">
      <c r="A162" s="7"/>
      <c r="B162" s="7"/>
      <c r="C162" s="48" t="s">
        <v>50</v>
      </c>
      <c r="D162" s="19"/>
      <c r="E162" s="19"/>
      <c r="F162" s="19">
        <v>880</v>
      </c>
      <c r="G162" s="19">
        <v>3846.8</v>
      </c>
    </row>
    <row r="163" spans="1:7" s="18" customFormat="1" ht="12.75">
      <c r="A163" s="36"/>
      <c r="B163" s="36"/>
      <c r="C163" s="46" t="s">
        <v>46</v>
      </c>
      <c r="D163" s="37"/>
      <c r="E163" s="37"/>
      <c r="F163" s="37" t="s">
        <v>63</v>
      </c>
      <c r="G163" s="37"/>
    </row>
    <row r="164" spans="1:7" s="18" customFormat="1" ht="12.75">
      <c r="A164" s="36"/>
      <c r="B164" s="36"/>
      <c r="C164" s="46" t="s">
        <v>47</v>
      </c>
      <c r="D164" s="37"/>
      <c r="E164" s="37"/>
      <c r="F164" s="37">
        <v>880</v>
      </c>
      <c r="G164" s="37">
        <v>3846.8</v>
      </c>
    </row>
    <row r="165" spans="1:7" ht="12.75">
      <c r="A165" s="7"/>
      <c r="B165" s="7"/>
      <c r="C165" s="48"/>
      <c r="D165" s="19"/>
      <c r="E165" s="19"/>
      <c r="F165" s="19"/>
      <c r="G165" s="19"/>
    </row>
    <row r="166" spans="1:7" ht="12.75" hidden="1">
      <c r="A166" s="5">
        <v>854</v>
      </c>
      <c r="B166" s="5"/>
      <c r="C166" s="61" t="s">
        <v>5</v>
      </c>
      <c r="D166" s="20">
        <f>D167</f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2.75" hidden="1">
      <c r="A167" s="6"/>
      <c r="B167" s="6">
        <v>85401</v>
      </c>
      <c r="C167" s="61" t="s">
        <v>31</v>
      </c>
      <c r="D167" s="21">
        <f>SUM(D168:D168)</f>
        <v>0</v>
      </c>
      <c r="E167" s="21">
        <f>SUM(E168:E168)</f>
        <v>0</v>
      </c>
      <c r="F167" s="21">
        <f>SUM(F168:F168)</f>
        <v>0</v>
      </c>
      <c r="G167" s="21">
        <f>SUM(G168:G168)</f>
        <v>0</v>
      </c>
    </row>
    <row r="168" spans="1:7" ht="12.75" hidden="1">
      <c r="A168" s="7"/>
      <c r="B168" s="6"/>
      <c r="C168" s="48" t="s">
        <v>50</v>
      </c>
      <c r="D168" s="19"/>
      <c r="E168" s="19"/>
      <c r="F168" s="19"/>
      <c r="G168" s="19"/>
    </row>
    <row r="169" spans="1:7" s="18" customFormat="1" ht="12.75" hidden="1">
      <c r="A169" s="36"/>
      <c r="B169" s="36"/>
      <c r="C169" s="46" t="s">
        <v>46</v>
      </c>
      <c r="D169" s="37"/>
      <c r="E169" s="37"/>
      <c r="F169" s="37" t="s">
        <v>63</v>
      </c>
      <c r="G169" s="37"/>
    </row>
    <row r="170" spans="1:7" s="18" customFormat="1" ht="12.75" hidden="1">
      <c r="A170" s="36"/>
      <c r="B170" s="36"/>
      <c r="C170" s="46" t="s">
        <v>47</v>
      </c>
      <c r="D170" s="37"/>
      <c r="E170" s="37"/>
      <c r="F170" s="37"/>
      <c r="G170" s="37"/>
    </row>
    <row r="171" spans="1:7" ht="12.75" hidden="1">
      <c r="A171" s="7"/>
      <c r="B171" s="6"/>
      <c r="C171" s="49"/>
      <c r="D171" s="19"/>
      <c r="E171" s="19"/>
      <c r="F171" s="19"/>
      <c r="G171" s="19"/>
    </row>
    <row r="172" spans="1:7" ht="25.5">
      <c r="A172" s="5">
        <v>900</v>
      </c>
      <c r="B172" s="5"/>
      <c r="C172" s="64" t="s">
        <v>52</v>
      </c>
      <c r="D172" s="20">
        <f>D173+D177</f>
        <v>0</v>
      </c>
      <c r="E172" s="20">
        <f>E173+E177</f>
        <v>400000</v>
      </c>
      <c r="F172" s="20">
        <f>F173+F177</f>
        <v>8306.29</v>
      </c>
      <c r="G172" s="20">
        <f>G173+G177</f>
        <v>5306.26</v>
      </c>
    </row>
    <row r="173" spans="1:7" ht="15" customHeight="1">
      <c r="A173" s="6"/>
      <c r="B173" s="6">
        <v>90001</v>
      </c>
      <c r="C173" s="58" t="s">
        <v>53</v>
      </c>
      <c r="D173" s="21">
        <f>D174+D175</f>
        <v>0</v>
      </c>
      <c r="E173" s="42">
        <f>E174+E175</f>
        <v>400000</v>
      </c>
      <c r="F173" s="21">
        <f>F174+F175</f>
        <v>5306.29</v>
      </c>
      <c r="G173" s="21">
        <f>G174+G175</f>
        <v>5306.26</v>
      </c>
    </row>
    <row r="174" spans="1:7" ht="63.75">
      <c r="A174" s="7"/>
      <c r="B174" s="6"/>
      <c r="C174" s="60" t="s">
        <v>83</v>
      </c>
      <c r="D174" s="19"/>
      <c r="E174" s="19">
        <v>400000</v>
      </c>
      <c r="F174" s="19"/>
      <c r="G174" s="19"/>
    </row>
    <row r="175" spans="1:7" ht="25.5">
      <c r="A175" s="7"/>
      <c r="B175" s="6"/>
      <c r="C175" s="50" t="s">
        <v>94</v>
      </c>
      <c r="D175" s="19"/>
      <c r="E175" s="19"/>
      <c r="F175" s="19">
        <v>5306.29</v>
      </c>
      <c r="G175" s="19">
        <f>5306.29-0.03</f>
        <v>5306.26</v>
      </c>
    </row>
    <row r="176" spans="1:7" ht="12.75">
      <c r="A176" s="6"/>
      <c r="B176" s="7"/>
      <c r="C176" s="51"/>
      <c r="D176" s="8"/>
      <c r="E176" s="8"/>
      <c r="F176" s="8"/>
      <c r="G176" s="8"/>
    </row>
    <row r="177" spans="1:7" ht="27" customHeight="1">
      <c r="A177" s="6"/>
      <c r="B177" s="6">
        <v>90004</v>
      </c>
      <c r="C177" s="58" t="s">
        <v>32</v>
      </c>
      <c r="D177" s="21">
        <f>D178+D179</f>
        <v>0</v>
      </c>
      <c r="E177" s="21">
        <f>E178+E179</f>
        <v>0</v>
      </c>
      <c r="F177" s="21">
        <f>F178+F179</f>
        <v>3000</v>
      </c>
      <c r="G177" s="21">
        <f>G178+G179</f>
        <v>0</v>
      </c>
    </row>
    <row r="178" spans="1:7" ht="12.75">
      <c r="A178" s="7"/>
      <c r="B178" s="6"/>
      <c r="C178" s="50" t="s">
        <v>93</v>
      </c>
      <c r="D178" s="19"/>
      <c r="E178" s="19"/>
      <c r="F178" s="19">
        <v>3000</v>
      </c>
      <c r="G178" s="19"/>
    </row>
    <row r="179" spans="1:7" ht="12.75">
      <c r="A179" s="7"/>
      <c r="B179" s="6"/>
      <c r="C179" s="49"/>
      <c r="D179" s="19"/>
      <c r="E179" s="19"/>
      <c r="F179" s="19"/>
      <c r="G179" s="19"/>
    </row>
    <row r="180" spans="1:7" ht="25.5">
      <c r="A180" s="5">
        <v>921</v>
      </c>
      <c r="B180" s="5"/>
      <c r="C180" s="49" t="s">
        <v>75</v>
      </c>
      <c r="D180" s="20">
        <f>D181+D184+D191+D194</f>
        <v>22500</v>
      </c>
      <c r="E180" s="20">
        <f>E181+E184+E191+E194</f>
        <v>97866</v>
      </c>
      <c r="F180" s="20">
        <f>F181+F184+F191+F194</f>
        <v>50500</v>
      </c>
      <c r="G180" s="20">
        <f>G181+G184+G191+G194</f>
        <v>49799.130000000005</v>
      </c>
    </row>
    <row r="181" spans="1:7" ht="14.25" customHeight="1">
      <c r="A181" s="6"/>
      <c r="B181" s="6">
        <v>92105</v>
      </c>
      <c r="C181" s="58" t="s">
        <v>104</v>
      </c>
      <c r="D181" s="21">
        <f>D182</f>
        <v>0</v>
      </c>
      <c r="E181" s="21">
        <f>E182</f>
        <v>0</v>
      </c>
      <c r="F181" s="21">
        <f>F182</f>
        <v>12000</v>
      </c>
      <c r="G181" s="21">
        <f>G182</f>
        <v>0</v>
      </c>
    </row>
    <row r="182" spans="1:7" ht="25.5">
      <c r="A182" s="7"/>
      <c r="B182" s="6"/>
      <c r="C182" s="50" t="s">
        <v>94</v>
      </c>
      <c r="D182" s="19"/>
      <c r="E182" s="19"/>
      <c r="F182" s="19">
        <v>12000</v>
      </c>
      <c r="G182" s="19"/>
    </row>
    <row r="183" spans="1:7" ht="12.75">
      <c r="A183" s="6"/>
      <c r="B183" s="7"/>
      <c r="C183" s="51"/>
      <c r="D183" s="8"/>
      <c r="E183" s="8"/>
      <c r="F183" s="8"/>
      <c r="G183" s="8"/>
    </row>
    <row r="184" spans="1:7" ht="14.25" customHeight="1">
      <c r="A184" s="6"/>
      <c r="B184" s="6">
        <v>92109</v>
      </c>
      <c r="C184" s="58" t="s">
        <v>105</v>
      </c>
      <c r="D184" s="21">
        <f>D185+D186+D189</f>
        <v>0</v>
      </c>
      <c r="E184" s="21">
        <f>E185+E186+E189</f>
        <v>97866</v>
      </c>
      <c r="F184" s="21">
        <f>F185+F186+F189</f>
        <v>16000</v>
      </c>
      <c r="G184" s="21">
        <f>G185+G186+G189</f>
        <v>49799.130000000005</v>
      </c>
    </row>
    <row r="185" spans="1:7" ht="52.5" customHeight="1">
      <c r="A185" s="7"/>
      <c r="B185" s="6"/>
      <c r="C185" s="60" t="s">
        <v>84</v>
      </c>
      <c r="D185" s="19"/>
      <c r="E185" s="19">
        <f>65123+32743</f>
        <v>97866</v>
      </c>
      <c r="F185" s="19"/>
      <c r="G185" s="19"/>
    </row>
    <row r="186" spans="1:7" ht="12.75">
      <c r="A186" s="7"/>
      <c r="B186" s="6"/>
      <c r="C186" s="50" t="s">
        <v>93</v>
      </c>
      <c r="D186" s="19"/>
      <c r="E186" s="19"/>
      <c r="F186" s="19">
        <v>16000</v>
      </c>
      <c r="G186" s="19">
        <v>22830</v>
      </c>
    </row>
    <row r="187" spans="1:7" s="18" customFormat="1" ht="12.75">
      <c r="A187" s="36"/>
      <c r="B187" s="36"/>
      <c r="C187" s="46" t="s">
        <v>46</v>
      </c>
      <c r="D187" s="37"/>
      <c r="E187" s="37"/>
      <c r="F187" s="37" t="s">
        <v>63</v>
      </c>
      <c r="G187" s="37"/>
    </row>
    <row r="188" spans="1:7" s="18" customFormat="1" ht="12.75">
      <c r="A188" s="36"/>
      <c r="B188" s="36"/>
      <c r="C188" s="46" t="s">
        <v>47</v>
      </c>
      <c r="D188" s="37"/>
      <c r="E188" s="37"/>
      <c r="F188" s="37"/>
      <c r="G188" s="37">
        <v>22830</v>
      </c>
    </row>
    <row r="189" spans="1:7" ht="25.5">
      <c r="A189" s="7"/>
      <c r="B189" s="6"/>
      <c r="C189" s="50" t="s">
        <v>94</v>
      </c>
      <c r="D189" s="19"/>
      <c r="E189" s="19"/>
      <c r="F189" s="19"/>
      <c r="G189" s="19">
        <f>3000+19801+4168.13</f>
        <v>26969.13</v>
      </c>
    </row>
    <row r="190" spans="1:7" ht="9.75" customHeight="1">
      <c r="A190" s="7"/>
      <c r="B190" s="6"/>
      <c r="C190" s="49"/>
      <c r="D190" s="19"/>
      <c r="E190" s="19"/>
      <c r="F190" s="19"/>
      <c r="G190" s="19"/>
    </row>
    <row r="191" spans="1:7" ht="12.75" hidden="1">
      <c r="A191" s="6"/>
      <c r="B191" s="6">
        <v>92116</v>
      </c>
      <c r="C191" s="61" t="s">
        <v>106</v>
      </c>
      <c r="D191" s="21">
        <f>SUM(D192:D192)</f>
        <v>0</v>
      </c>
      <c r="E191" s="21">
        <f>SUM(E192:E192)</f>
        <v>0</v>
      </c>
      <c r="F191" s="21">
        <f>SUM(F192:F192)</f>
        <v>0</v>
      </c>
      <c r="G191" s="21">
        <f>SUM(G192:G192)</f>
        <v>0</v>
      </c>
    </row>
    <row r="192" spans="1:7" ht="12.75" hidden="1">
      <c r="A192" s="7"/>
      <c r="B192" s="6"/>
      <c r="C192" s="48" t="s">
        <v>50</v>
      </c>
      <c r="D192" s="19"/>
      <c r="E192" s="19"/>
      <c r="F192" s="19"/>
      <c r="G192" s="19"/>
    </row>
    <row r="193" spans="1:7" ht="12.75" hidden="1">
      <c r="A193" s="7"/>
      <c r="B193" s="6"/>
      <c r="C193" s="49"/>
      <c r="D193" s="19"/>
      <c r="E193" s="19"/>
      <c r="F193" s="19"/>
      <c r="G193" s="19"/>
    </row>
    <row r="194" spans="1:7" ht="12.75">
      <c r="A194" s="6"/>
      <c r="B194" s="6">
        <v>92195</v>
      </c>
      <c r="C194" s="61" t="s">
        <v>67</v>
      </c>
      <c r="D194" s="21">
        <f>SUM(D195:D196)</f>
        <v>22500</v>
      </c>
      <c r="E194" s="21">
        <f>SUM(E195:E196)</f>
        <v>0</v>
      </c>
      <c r="F194" s="21">
        <f>SUM(F195:F196)</f>
        <v>22500</v>
      </c>
      <c r="G194" s="21">
        <f>SUM(G195:G196)</f>
        <v>0</v>
      </c>
    </row>
    <row r="195" spans="1:7" ht="38.25">
      <c r="A195" s="6"/>
      <c r="B195" s="6"/>
      <c r="C195" s="60" t="s">
        <v>18</v>
      </c>
      <c r="D195" s="19">
        <v>22500</v>
      </c>
      <c r="E195" s="21"/>
      <c r="F195" s="21"/>
      <c r="G195" s="21"/>
    </row>
    <row r="196" spans="1:7" ht="12.75">
      <c r="A196" s="7"/>
      <c r="B196" s="6"/>
      <c r="C196" s="48" t="s">
        <v>50</v>
      </c>
      <c r="D196" s="19"/>
      <c r="E196" s="19"/>
      <c r="F196" s="19">
        <v>22500</v>
      </c>
      <c r="G196" s="19"/>
    </row>
    <row r="197" spans="1:7" ht="12.75">
      <c r="A197" s="7"/>
      <c r="B197" s="6"/>
      <c r="C197" s="49"/>
      <c r="D197" s="19"/>
      <c r="E197" s="19"/>
      <c r="F197" s="19"/>
      <c r="G197" s="19"/>
    </row>
    <row r="198" spans="1:7" ht="12.75">
      <c r="A198" s="5">
        <v>926</v>
      </c>
      <c r="B198" s="5"/>
      <c r="C198" s="49" t="s">
        <v>68</v>
      </c>
      <c r="D198" s="20">
        <f>D199</f>
        <v>516400</v>
      </c>
      <c r="E198" s="20">
        <f>E199</f>
        <v>163856</v>
      </c>
      <c r="F198" s="20">
        <f>F199</f>
        <v>0</v>
      </c>
      <c r="G198" s="20">
        <f>G199</f>
        <v>412000</v>
      </c>
    </row>
    <row r="199" spans="1:7" ht="12.75">
      <c r="A199" s="6"/>
      <c r="B199" s="6">
        <v>92601</v>
      </c>
      <c r="C199" s="61" t="s">
        <v>107</v>
      </c>
      <c r="D199" s="42">
        <f>D200+D204+D205</f>
        <v>516400</v>
      </c>
      <c r="E199" s="42">
        <f>E200+E204+E205</f>
        <v>163856</v>
      </c>
      <c r="F199" s="42">
        <f>F200+F204+F205</f>
        <v>0</v>
      </c>
      <c r="G199" s="42">
        <f>G200+G204+G205</f>
        <v>412000</v>
      </c>
    </row>
    <row r="200" spans="1:7" ht="83.25" customHeight="1">
      <c r="A200" s="6"/>
      <c r="B200" s="6"/>
      <c r="C200" s="60" t="s">
        <v>83</v>
      </c>
      <c r="D200" s="19">
        <v>516400</v>
      </c>
      <c r="E200" s="19"/>
      <c r="F200" s="19"/>
      <c r="G200" s="19"/>
    </row>
    <row r="201" spans="1:7" ht="12.75">
      <c r="A201" s="75" t="s">
        <v>38</v>
      </c>
      <c r="B201" s="75" t="s">
        <v>39</v>
      </c>
      <c r="C201" s="77" t="s">
        <v>40</v>
      </c>
      <c r="D201" s="73" t="s">
        <v>41</v>
      </c>
      <c r="E201" s="74"/>
      <c r="F201" s="73" t="s">
        <v>42</v>
      </c>
      <c r="G201" s="74"/>
    </row>
    <row r="202" spans="1:7" ht="12.75">
      <c r="A202" s="76"/>
      <c r="B202" s="76"/>
      <c r="C202" s="78"/>
      <c r="D202" s="3" t="s">
        <v>43</v>
      </c>
      <c r="E202" s="4" t="s">
        <v>44</v>
      </c>
      <c r="F202" s="3" t="s">
        <v>43</v>
      </c>
      <c r="G202" s="3" t="s">
        <v>45</v>
      </c>
    </row>
    <row r="203" spans="1:7" s="18" customFormat="1" ht="12.75">
      <c r="A203" s="16">
        <v>1</v>
      </c>
      <c r="B203" s="16">
        <v>2</v>
      </c>
      <c r="C203" s="47">
        <v>3</v>
      </c>
      <c r="D203" s="17">
        <v>4</v>
      </c>
      <c r="E203" s="17">
        <v>5</v>
      </c>
      <c r="F203" s="17">
        <v>6</v>
      </c>
      <c r="G203" s="17">
        <v>7</v>
      </c>
    </row>
    <row r="204" spans="1:7" ht="51.75" customHeight="1">
      <c r="A204" s="6"/>
      <c r="B204" s="6"/>
      <c r="C204" s="60" t="s">
        <v>84</v>
      </c>
      <c r="D204" s="19"/>
      <c r="E204" s="19">
        <f>163856</f>
        <v>163856</v>
      </c>
      <c r="F204" s="19"/>
      <c r="G204" s="19"/>
    </row>
    <row r="205" spans="1:7" ht="25.5">
      <c r="A205" s="7"/>
      <c r="B205" s="6"/>
      <c r="C205" s="50" t="s">
        <v>94</v>
      </c>
      <c r="D205" s="19"/>
      <c r="E205" s="19"/>
      <c r="F205" s="19"/>
      <c r="G205" s="19">
        <f>411507.44+481.56+11</f>
        <v>412000</v>
      </c>
    </row>
    <row r="206" spans="1:7" ht="12.75">
      <c r="A206" s="9"/>
      <c r="B206" s="9"/>
      <c r="C206" s="53"/>
      <c r="D206" s="22"/>
      <c r="E206" s="22"/>
      <c r="F206" s="22"/>
      <c r="G206" s="23"/>
    </row>
    <row r="207" spans="1:7" ht="12.75">
      <c r="A207" s="89" t="s">
        <v>54</v>
      </c>
      <c r="B207" s="89"/>
      <c r="C207" s="89"/>
      <c r="D207" s="44">
        <f>D5+D10+D24+D34+D40+D62+D73+D79+D85+D91+D132+D137+D166+D172+D180+D198</f>
        <v>1038779.23</v>
      </c>
      <c r="E207" s="44">
        <f>E5+E10+E24+E34+E40+E62+E73+E79+E85+E91+E132+E137+E166+E172+E180+E198</f>
        <v>1122724</v>
      </c>
      <c r="F207" s="44">
        <f>F5+F10+F24+F34+F40+F62+F73+F79+F85+F91+F132+F137+F166+F172+F180+F198</f>
        <v>668655.76</v>
      </c>
      <c r="G207" s="44">
        <f>G5+G10+G24+G34+G40+G62+G73+G79+G85+G91+G132+G137+G166+G172+G180+G198</f>
        <v>1002949.95</v>
      </c>
    </row>
    <row r="208" spans="1:7" ht="12.75">
      <c r="A208" s="10"/>
      <c r="B208" s="11"/>
      <c r="C208" s="54"/>
      <c r="D208" s="25"/>
      <c r="E208" s="25"/>
      <c r="F208" s="25"/>
      <c r="G208" s="25"/>
    </row>
    <row r="209" spans="1:7" ht="12.75">
      <c r="A209" s="94" t="s">
        <v>22</v>
      </c>
      <c r="B209" s="95"/>
      <c r="C209" s="55"/>
      <c r="D209" s="26"/>
      <c r="E209" s="26"/>
      <c r="F209" s="26"/>
      <c r="G209" s="26"/>
    </row>
    <row r="210" spans="1:7" ht="25.5">
      <c r="A210" s="96">
        <v>952</v>
      </c>
      <c r="B210" s="97"/>
      <c r="C210" s="56" t="s">
        <v>23</v>
      </c>
      <c r="D210" s="26" t="str">
        <f>IF(D219&lt;=0,"0",D219)</f>
        <v>0</v>
      </c>
      <c r="E210" s="43">
        <f>IF(D219&gt;=0,"0",-D219)</f>
        <v>173092.9200000004</v>
      </c>
      <c r="F210" s="26"/>
      <c r="G210" s="26"/>
    </row>
    <row r="211" spans="1:7" ht="12.75">
      <c r="A211" s="12"/>
      <c r="B211" s="13"/>
      <c r="C211" s="57"/>
      <c r="D211" s="26"/>
      <c r="E211" s="43"/>
      <c r="F211" s="26"/>
      <c r="G211" s="26"/>
    </row>
    <row r="212" spans="1:7" ht="12.75">
      <c r="A212" s="94" t="s">
        <v>66</v>
      </c>
      <c r="B212" s="95"/>
      <c r="C212" s="55"/>
      <c r="D212" s="26"/>
      <c r="E212" s="39"/>
      <c r="F212" s="26"/>
      <c r="G212" s="26"/>
    </row>
    <row r="213" spans="1:7" ht="12.75" customHeight="1">
      <c r="A213" s="96">
        <v>992</v>
      </c>
      <c r="B213" s="97"/>
      <c r="C213" s="56" t="s">
        <v>7</v>
      </c>
      <c r="D213" s="26"/>
      <c r="E213" s="39"/>
      <c r="F213" s="26">
        <f>IF(G219&lt;=0,"0",G224)</f>
        <v>77256.5</v>
      </c>
      <c r="G213" s="26" t="str">
        <f>IF(G219&gt;=0,"0",-G224)</f>
        <v>0</v>
      </c>
    </row>
    <row r="214" spans="1:7" ht="12.75">
      <c r="A214" s="12"/>
      <c r="B214" s="13"/>
      <c r="C214" s="55"/>
      <c r="D214" s="23"/>
      <c r="E214" s="40"/>
      <c r="F214" s="23"/>
      <c r="G214" s="23"/>
    </row>
    <row r="215" spans="1:7" ht="12.75">
      <c r="A215" s="89" t="s">
        <v>65</v>
      </c>
      <c r="B215" s="89"/>
      <c r="C215" s="89"/>
      <c r="D215" s="24">
        <f>D210+D213</f>
        <v>0</v>
      </c>
      <c r="E215" s="44">
        <f>E210+E213</f>
        <v>173092.9200000004</v>
      </c>
      <c r="F215" s="24">
        <f>F210+F213</f>
        <v>77256.5</v>
      </c>
      <c r="G215" s="24">
        <f>G210+G213</f>
        <v>0</v>
      </c>
    </row>
    <row r="216" spans="1:7" ht="12.75">
      <c r="A216" s="98" t="s">
        <v>55</v>
      </c>
      <c r="B216" s="98"/>
      <c r="C216" s="98"/>
      <c r="D216" s="34">
        <f>D207+D215</f>
        <v>1038779.23</v>
      </c>
      <c r="E216" s="45">
        <f>E207+E215</f>
        <v>1295816.9200000004</v>
      </c>
      <c r="F216" s="34">
        <f>F207+F215</f>
        <v>745912.26</v>
      </c>
      <c r="G216" s="34">
        <f>G207+G215</f>
        <v>1002949.95</v>
      </c>
    </row>
    <row r="217" spans="1:7" ht="12.75">
      <c r="A217" s="93">
        <f>D216+G216-E216-F216</f>
        <v>0</v>
      </c>
      <c r="B217" s="93"/>
      <c r="D217" s="35"/>
      <c r="E217" s="35"/>
      <c r="F217" s="35"/>
      <c r="G217" s="35"/>
    </row>
    <row r="218" spans="4:7" ht="13.5" customHeight="1" hidden="1">
      <c r="D218" s="35"/>
      <c r="E218" s="35"/>
      <c r="F218" s="35"/>
      <c r="G218" s="35"/>
    </row>
    <row r="219" spans="3:8" s="15" customFormat="1" ht="11.25" hidden="1">
      <c r="C219" s="69" t="s">
        <v>97</v>
      </c>
      <c r="D219" s="38">
        <f>SUM(D221:D236)-D220</f>
        <v>-173092.9200000004</v>
      </c>
      <c r="E219" s="82" t="s">
        <v>19</v>
      </c>
      <c r="F219" s="82"/>
      <c r="G219" s="27">
        <f>G224</f>
        <v>77256.5</v>
      </c>
      <c r="H219" s="14"/>
    </row>
    <row r="220" spans="3:7" s="15" customFormat="1" ht="11.25" hidden="1">
      <c r="C220" s="70" t="s">
        <v>30</v>
      </c>
      <c r="D220" s="28">
        <v>3294192</v>
      </c>
      <c r="E220" s="85" t="s">
        <v>33</v>
      </c>
      <c r="F220" s="85"/>
      <c r="G220" s="29">
        <f>SUM(G221:G223)</f>
        <v>1019343</v>
      </c>
    </row>
    <row r="221" spans="3:7" s="15" customFormat="1" ht="11.25" hidden="1">
      <c r="C221" s="70" t="s">
        <v>24</v>
      </c>
      <c r="D221" s="29">
        <f>106289-54084</f>
        <v>52205</v>
      </c>
      <c r="E221" s="85" t="s">
        <v>34</v>
      </c>
      <c r="F221" s="85"/>
      <c r="G221" s="29">
        <v>566165</v>
      </c>
    </row>
    <row r="222" spans="3:7" s="15" customFormat="1" ht="11.25" hidden="1">
      <c r="C222" s="70" t="s">
        <v>21</v>
      </c>
      <c r="D222" s="29">
        <f>836834+0.03</f>
        <v>836834.03</v>
      </c>
      <c r="E222" s="59" t="s">
        <v>69</v>
      </c>
      <c r="F222" s="79"/>
      <c r="G222" s="29">
        <v>297178</v>
      </c>
    </row>
    <row r="223" spans="3:7" s="15" customFormat="1" ht="11.25" hidden="1">
      <c r="C223" s="70" t="s">
        <v>25</v>
      </c>
      <c r="D223" s="29">
        <f>1300000+400000-516400</f>
        <v>1183600</v>
      </c>
      <c r="E223" s="80" t="s">
        <v>36</v>
      </c>
      <c r="F223" s="81"/>
      <c r="G223" s="29">
        <v>156000</v>
      </c>
    </row>
    <row r="224" spans="3:7" s="15" customFormat="1" ht="11.25" hidden="1">
      <c r="C224" s="70" t="s">
        <v>26</v>
      </c>
      <c r="D224" s="29">
        <f>425153-42975.46</f>
        <v>382177.54</v>
      </c>
      <c r="E224" s="85" t="s">
        <v>35</v>
      </c>
      <c r="F224" s="85"/>
      <c r="G224" s="28">
        <f>SUM(G225:G236)</f>
        <v>77256.5</v>
      </c>
    </row>
    <row r="225" spans="3:7" s="15" customFormat="1" ht="11.25" hidden="1">
      <c r="C225" s="70" t="s">
        <v>27</v>
      </c>
      <c r="D225" s="29">
        <v>110000</v>
      </c>
      <c r="E225" s="83"/>
      <c r="F225" s="84"/>
      <c r="G225" s="41"/>
    </row>
    <row r="226" spans="3:7" s="15" customFormat="1" ht="11.25" hidden="1">
      <c r="C226" s="70" t="s">
        <v>28</v>
      </c>
      <c r="D226" s="29">
        <v>100000</v>
      </c>
      <c r="E226" s="83" t="s">
        <v>98</v>
      </c>
      <c r="F226" s="84"/>
      <c r="G226" s="41">
        <v>28757.36</v>
      </c>
    </row>
    <row r="227" spans="3:7" s="15" customFormat="1" ht="11.25" hidden="1">
      <c r="C227" s="70" t="s">
        <v>95</v>
      </c>
      <c r="D227" s="29">
        <v>70000</v>
      </c>
      <c r="E227" s="83" t="s">
        <v>99</v>
      </c>
      <c r="F227" s="84"/>
      <c r="G227" s="41">
        <v>48499.14</v>
      </c>
    </row>
    <row r="228" spans="3:7" s="15" customFormat="1" ht="11.25" hidden="1">
      <c r="C228" s="70"/>
      <c r="D228" s="29"/>
      <c r="E228" s="83"/>
      <c r="F228" s="84"/>
      <c r="G228" s="41"/>
    </row>
    <row r="229" spans="3:7" s="15" customFormat="1" ht="11.25" hidden="1">
      <c r="C229" s="70" t="s">
        <v>98</v>
      </c>
      <c r="D229" s="29">
        <v>143786.78</v>
      </c>
      <c r="E229" s="83"/>
      <c r="F229" s="84"/>
      <c r="G229" s="41"/>
    </row>
    <row r="230" spans="3:7" s="15" customFormat="1" ht="11.25" hidden="1">
      <c r="C230" s="70" t="s">
        <v>99</v>
      </c>
      <c r="D230" s="29">
        <v>242495.73</v>
      </c>
      <c r="E230" s="83"/>
      <c r="F230" s="84"/>
      <c r="G230" s="41"/>
    </row>
    <row r="231" spans="3:7" s="15" customFormat="1" ht="11.25" hidden="1">
      <c r="C231" s="70"/>
      <c r="D231" s="29"/>
      <c r="E231" s="83"/>
      <c r="F231" s="84"/>
      <c r="G231" s="41"/>
    </row>
    <row r="232" spans="3:7" s="15" customFormat="1" ht="11.25" hidden="1">
      <c r="C232" s="70"/>
      <c r="D232" s="29"/>
      <c r="E232" s="83"/>
      <c r="F232" s="84"/>
      <c r="G232" s="41"/>
    </row>
    <row r="233" spans="3:7" s="15" customFormat="1" ht="11.25" hidden="1">
      <c r="C233" s="70"/>
      <c r="D233" s="29"/>
      <c r="E233" s="83"/>
      <c r="F233" s="84"/>
      <c r="G233" s="41"/>
    </row>
    <row r="234" spans="3:7" s="15" customFormat="1" ht="11.25" hidden="1">
      <c r="C234" s="70"/>
      <c r="D234" s="29"/>
      <c r="E234" s="87"/>
      <c r="F234" s="87"/>
      <c r="G234" s="41"/>
    </row>
    <row r="235" spans="3:7" s="15" customFormat="1" ht="11.25" hidden="1">
      <c r="C235" s="70"/>
      <c r="D235" s="29"/>
      <c r="E235" s="87"/>
      <c r="F235" s="87"/>
      <c r="G235" s="41"/>
    </row>
    <row r="236" spans="3:7" s="15" customFormat="1" ht="11.25" hidden="1">
      <c r="C236" s="70"/>
      <c r="D236" s="29"/>
      <c r="E236" s="87"/>
      <c r="F236" s="87"/>
      <c r="G236" s="41"/>
    </row>
    <row r="237" spans="3:7" s="15" customFormat="1" ht="11.25" hidden="1">
      <c r="C237" s="71" t="s">
        <v>20</v>
      </c>
      <c r="D237" s="30">
        <f>SUM(D221:D236)</f>
        <v>3121099.0799999996</v>
      </c>
      <c r="E237" s="86" t="s">
        <v>37</v>
      </c>
      <c r="F237" s="86"/>
      <c r="G237" s="31">
        <f>G224+G220</f>
        <v>1096599.5</v>
      </c>
    </row>
    <row r="238" spans="3:7" s="15" customFormat="1" ht="11.25" hidden="1">
      <c r="C238" s="70"/>
      <c r="D238" s="14"/>
      <c r="E238" s="14"/>
      <c r="F238" s="14"/>
      <c r="G238" s="14"/>
    </row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</sheetData>
  <mergeCells count="52">
    <mergeCell ref="F43:G43"/>
    <mergeCell ref="F98:G98"/>
    <mergeCell ref="D98:E98"/>
    <mergeCell ref="C98:C99"/>
    <mergeCell ref="B98:B99"/>
    <mergeCell ref="A98:A99"/>
    <mergeCell ref="A154:A155"/>
    <mergeCell ref="B154:B155"/>
    <mergeCell ref="C154:C155"/>
    <mergeCell ref="A217:B217"/>
    <mergeCell ref="A209:B209"/>
    <mergeCell ref="A210:B210"/>
    <mergeCell ref="A216:C216"/>
    <mergeCell ref="A215:C215"/>
    <mergeCell ref="A212:B212"/>
    <mergeCell ref="A213:B213"/>
    <mergeCell ref="F1:G1"/>
    <mergeCell ref="A207:C207"/>
    <mergeCell ref="A1:A2"/>
    <mergeCell ref="B1:B2"/>
    <mergeCell ref="C1:C2"/>
    <mergeCell ref="D1:E1"/>
    <mergeCell ref="A43:A44"/>
    <mergeCell ref="B43:B44"/>
    <mergeCell ref="C43:C44"/>
    <mergeCell ref="D43:E43"/>
    <mergeCell ref="E229:F229"/>
    <mergeCell ref="E230:F230"/>
    <mergeCell ref="E231:F231"/>
    <mergeCell ref="E237:F237"/>
    <mergeCell ref="E234:F234"/>
    <mergeCell ref="E235:F235"/>
    <mergeCell ref="E236:F236"/>
    <mergeCell ref="E232:F232"/>
    <mergeCell ref="E233:F233"/>
    <mergeCell ref="E222:F222"/>
    <mergeCell ref="E223:F223"/>
    <mergeCell ref="E219:F219"/>
    <mergeCell ref="E228:F228"/>
    <mergeCell ref="E224:F224"/>
    <mergeCell ref="E226:F226"/>
    <mergeCell ref="E227:F227"/>
    <mergeCell ref="E225:F225"/>
    <mergeCell ref="E220:F220"/>
    <mergeCell ref="E221:F221"/>
    <mergeCell ref="D154:E154"/>
    <mergeCell ref="F154:G154"/>
    <mergeCell ref="A201:A202"/>
    <mergeCell ref="B201:B202"/>
    <mergeCell ref="C201:C202"/>
    <mergeCell ref="D201:E201"/>
    <mergeCell ref="F201:G201"/>
  </mergeCells>
  <printOptions/>
  <pageMargins left="0.34" right="0.33" top="0.76" bottom="0.47" header="0.38" footer="0.28"/>
  <pageSetup horizontalDpi="600" verticalDpi="600" orientation="portrait" paperSize="9" r:id="rId1"/>
  <headerFooter alignWithMargins="0">
    <oddHeader>&amp;LZałącznik do Uchwały Rady Gminy nr 322/XXXIII/2006
z dnia 27.10.2006r.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Konopiska </dc:creator>
  <cp:keywords/>
  <dc:description/>
  <cp:lastModifiedBy>Urząd Gminy</cp:lastModifiedBy>
  <cp:lastPrinted>2006-10-30T12:52:55Z</cp:lastPrinted>
  <dcterms:created xsi:type="dcterms:W3CDTF">2006-03-22T10:37:14Z</dcterms:created>
  <dcterms:modified xsi:type="dcterms:W3CDTF">2006-10-30T12:53:21Z</dcterms:modified>
  <cp:category/>
  <cp:version/>
  <cp:contentType/>
  <cp:contentStatus/>
</cp:coreProperties>
</file>